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80" yWindow="0" windowWidth="16760" windowHeight="13300" activeTab="1"/>
  </bookViews>
  <sheets>
    <sheet name="1. Introduction" sheetId="1" r:id="rId1"/>
    <sheet name="2. Data collection" sheetId="2" r:id="rId2"/>
    <sheet name="3. Results" sheetId="3" r:id="rId3"/>
    <sheet name="4. Cost breakdown chart" sheetId="4" r:id="rId4"/>
  </sheets>
  <definedNames/>
  <calcPr fullCalcOnLoad="1"/>
</workbook>
</file>

<file path=xl/comments2.xml><?xml version="1.0" encoding="utf-8"?>
<comments xmlns="http://schemas.openxmlformats.org/spreadsheetml/2006/main">
  <authors>
    <author>Owen Appleton</author>
  </authors>
  <commentList>
    <comment ref="C21" authorId="0">
      <text>
        <r>
          <rPr>
            <b/>
            <sz val="9"/>
            <rFont val="Arial"/>
            <family val="0"/>
          </rPr>
          <t>Owen Appleton:</t>
        </r>
        <r>
          <rPr>
            <sz val="9"/>
            <rFont val="Arial"/>
            <family val="0"/>
          </rPr>
          <t xml:space="preserve">
For more information on Wall clock time please visit http://en.wikipedia.org/wiki/Wall_clock_time              </t>
        </r>
      </text>
    </comment>
    <comment ref="C23" authorId="0">
      <text>
        <r>
          <rPr>
            <b/>
            <sz val="9"/>
            <rFont val="Arial"/>
            <family val="0"/>
          </rPr>
          <t>Owen Appleton:</t>
        </r>
        <r>
          <rPr>
            <sz val="9"/>
            <rFont val="Arial"/>
            <family val="0"/>
          </rPr>
          <t xml:space="preserve">
You can answer this question either as an average value or as a range. Please do not include any hardware support contract costs or software costs in the values. Use approximations on the basis of most recent procurements of budget data              </t>
        </r>
      </text>
    </comment>
    <comment ref="C45" authorId="0">
      <text>
        <r>
          <rPr>
            <b/>
            <sz val="9"/>
            <rFont val="Arial"/>
            <family val="0"/>
          </rPr>
          <t>Owen Appleton:</t>
        </r>
        <r>
          <rPr>
            <sz val="9"/>
            <rFont val="Arial"/>
            <family val="0"/>
          </rPr>
          <t xml:space="preserve">
Please present an overall estimation of the related interconnect equipment costs (network devices, cables, racks etc.) as a percentage (or range of percentages) of the hardware acquisition cost.  Use approximations on the basis of most recent procurements of budget data. In case interconnect equipment costs are not a separate line item and they have already included in the procurement costs please set 0 (zero)              </t>
        </r>
      </text>
    </comment>
    <comment ref="C50" authorId="0">
      <text>
        <r>
          <rPr>
            <b/>
            <sz val="9"/>
            <rFont val="Arial"/>
            <family val="0"/>
          </rPr>
          <t>Owen Appleton:</t>
        </r>
        <r>
          <rPr>
            <sz val="9"/>
            <rFont val="Arial"/>
            <family val="0"/>
          </rPr>
          <t xml:space="preserve">
Please present an overall estimation of the support contract costs (e.g. next-business-day hardware support costs etc.) as a percentage (or range of percentages) of the hardware (computing and storage) acquisition cost.  Use approximations on the basis of most recent procurements of budget data.              </t>
        </r>
      </text>
    </comment>
    <comment ref="C55" authorId="0">
      <text>
        <r>
          <rPr>
            <b/>
            <sz val="9"/>
            <rFont val="Arial"/>
            <family val="0"/>
          </rPr>
          <t>Owen Appleton:</t>
        </r>
        <r>
          <rPr>
            <sz val="9"/>
            <rFont val="Arial"/>
            <family val="0"/>
          </rPr>
          <t xml:space="preserve">
Please indicate what would be the investment cost of all auxiliary equipment cost (i.e. UPS, air-cooling, liquid cooling, power generators, power transformers, fire detection, etc) available at the site as percentage of the cost of computing and storage infrastructure available              </t>
        </r>
      </text>
    </comment>
    <comment ref="C60" authorId="0">
      <text>
        <r>
          <rPr>
            <b/>
            <sz val="9"/>
            <rFont val="Arial"/>
            <family val="0"/>
          </rPr>
          <t>Owen Appleton:</t>
        </r>
        <r>
          <rPr>
            <sz val="9"/>
            <rFont val="Arial"/>
            <family val="0"/>
          </rPr>
          <t xml:space="preserve">
Please make an estimation of the total cost of the related software (e.g. operating system,  fabric layer / file system software (e.g. LSF, GPFS), software support contract costs, applications cost, 3rd party software cost, compilers, etc.) as a percentage of hardware (computing and storage) acquisition cost              </t>
        </r>
      </text>
    </comment>
    <comment ref="C65" authorId="0">
      <text>
        <r>
          <rPr>
            <b/>
            <sz val="9"/>
            <rFont val="Arial"/>
            <family val="0"/>
          </rPr>
          <t>Owen Appleton:</t>
        </r>
        <r>
          <rPr>
            <sz val="9"/>
            <rFont val="Arial"/>
            <family val="0"/>
          </rPr>
          <t xml:space="preserve">
Please indicate the number of FTEs in the centre “necessary” for running the systems (i.e. Administrators, Operators, Middleware developers, Application developers, Trainers, Dissemination persons, Policy makers, Managers)               </t>
        </r>
      </text>
    </comment>
    <comment ref="C68" authorId="0">
      <text>
        <r>
          <rPr>
            <b/>
            <sz val="9"/>
            <rFont val="Arial"/>
            <family val="0"/>
          </rPr>
          <t>Owen Appleton:</t>
        </r>
        <r>
          <rPr>
            <sz val="9"/>
            <rFont val="Arial"/>
            <family val="0"/>
          </rPr>
          <t xml:space="preserve">
The average salary corresponds to the gross salary plus employee benefits, employer social security contributions and bonuses              </t>
        </r>
      </text>
    </comment>
    <comment ref="C70" authorId="0">
      <text>
        <r>
          <rPr>
            <b/>
            <sz val="9"/>
            <rFont val="Arial"/>
            <family val="0"/>
          </rPr>
          <t>Owen Appleton:</t>
        </r>
        <r>
          <rPr>
            <sz val="9"/>
            <rFont val="Arial"/>
            <family val="0"/>
          </rPr>
          <t xml:space="preserve">
Please indicate the space in m2 used by the HPC or HTC center</t>
        </r>
      </text>
    </comment>
    <comment ref="C74" authorId="0">
      <text>
        <r>
          <rPr>
            <b/>
            <sz val="9"/>
            <rFont val="Arial"/>
            <family val="0"/>
          </rPr>
          <t>Owen Appleton:</t>
        </r>
        <r>
          <rPr>
            <sz val="9"/>
            <rFont val="Arial"/>
            <family val="0"/>
          </rPr>
          <t xml:space="preserve">
If you do not pay for connectivity please put 0 (zero)</t>
        </r>
      </text>
    </comment>
    <comment ref="C76" authorId="0">
      <text>
        <r>
          <rPr>
            <b/>
            <sz val="9"/>
            <rFont val="Arial"/>
            <family val="0"/>
          </rPr>
          <t>Owen Appleton:</t>
        </r>
        <r>
          <rPr>
            <sz val="9"/>
            <rFont val="Arial"/>
            <family val="0"/>
          </rPr>
          <t xml:space="preserve">
Please indicate any other costs that are related to the NGI site/ HPC Centre that have not be covered by the previous questions (e.g. Personnel training costs, training certifications, Travelling expenses – Participation to conferences costs, fees paid to the university/institute for hosting the site/centre, Insurance fees, Interest expenses on loans)              </t>
        </r>
      </text>
    </comment>
    <comment ref="C72" authorId="0">
      <text>
        <r>
          <rPr>
            <b/>
            <sz val="9"/>
            <rFont val="Arial"/>
            <family val="0"/>
          </rPr>
          <t>Owen Appleton:</t>
        </r>
        <r>
          <rPr>
            <sz val="9"/>
            <rFont val="Arial"/>
            <family val="0"/>
          </rPr>
          <t xml:space="preserve">
Please indicate the yearly consumption of energy in MWh for hosting. Hosting includes servers, storage, networking, cooling, lighting, UPS systems, etc.</t>
        </r>
      </text>
    </comment>
  </commentList>
</comments>
</file>

<file path=xl/sharedStrings.xml><?xml version="1.0" encoding="utf-8"?>
<sst xmlns="http://schemas.openxmlformats.org/spreadsheetml/2006/main" count="180" uniqueCount="128">
  <si>
    <t>4.</t>
  </si>
  <si>
    <t>6.</t>
  </si>
  <si>
    <t>7.</t>
  </si>
  <si>
    <t>9.</t>
  </si>
  <si>
    <t>10.</t>
  </si>
  <si>
    <t>Average useful life of tape storage</t>
  </si>
  <si>
    <t>11.</t>
  </si>
  <si>
    <t>12.</t>
  </si>
  <si>
    <t>13.</t>
  </si>
  <si>
    <t>Auxiliary equipment cost compared to the total computing investment</t>
  </si>
  <si>
    <t>14.</t>
  </si>
  <si>
    <t>Software costs as percentage of hardware acquisition costs</t>
  </si>
  <si>
    <t xml:space="preserve">Support contract costs as percentage of hardware acquisition costs </t>
  </si>
  <si>
    <t>17.</t>
  </si>
  <si>
    <t>19.</t>
  </si>
  <si>
    <t>20.</t>
  </si>
  <si>
    <t>21.</t>
  </si>
  <si>
    <t>from  €</t>
  </si>
  <si>
    <t>to €</t>
  </si>
  <si>
    <t>years</t>
  </si>
  <si>
    <t xml:space="preserve">from % </t>
  </si>
  <si>
    <t>to %</t>
  </si>
  <si>
    <t>Average useful life of disk storage</t>
  </si>
  <si>
    <t>1.</t>
  </si>
  <si>
    <t>2.</t>
  </si>
  <si>
    <t>3.</t>
  </si>
  <si>
    <t>5.</t>
  </si>
  <si>
    <t>8.</t>
  </si>
  <si>
    <t xml:space="preserve">Average useful life of CPUs </t>
  </si>
  <si>
    <t xml:space="preserve">Interconnect equipment costs as percentage of hardware acquisition costs </t>
  </si>
  <si>
    <t>cores</t>
  </si>
  <si>
    <t>TB</t>
  </si>
  <si>
    <t>months</t>
  </si>
  <si>
    <t>€</t>
  </si>
  <si>
    <t>FTEs</t>
  </si>
  <si>
    <t>m2</t>
  </si>
  <si>
    <t>Mwh</t>
  </si>
  <si>
    <t>2.E-INFRASTRUCTURE</t>
  </si>
  <si>
    <t>e-FISCAL project is Co-funded by the European Commission Seventh Framework Programme under contract number RI-283449</t>
  </si>
  <si>
    <t>Computing</t>
  </si>
  <si>
    <t>Tape storage</t>
  </si>
  <si>
    <t>Disk storage</t>
  </si>
  <si>
    <t>Interconnect costs</t>
  </si>
  <si>
    <t>Support costs</t>
  </si>
  <si>
    <t>Auxiliary equipment</t>
  </si>
  <si>
    <t>Depreciation Computing</t>
  </si>
  <si>
    <t>Depreciation Tape</t>
  </si>
  <si>
    <t>Depreciation Disk</t>
  </si>
  <si>
    <t>Depreciation Inteconnect</t>
  </si>
  <si>
    <t>Depreciation Support</t>
  </si>
  <si>
    <t>Depreciation Auxiliary</t>
  </si>
  <si>
    <t>Total depreciation - CAPEX</t>
  </si>
  <si>
    <t>m2 yearly cost</t>
  </si>
  <si>
    <t>Cost per kwh (€/kwh)</t>
  </si>
  <si>
    <t>Software cost</t>
  </si>
  <si>
    <t>Personnel cost</t>
  </si>
  <si>
    <t>Electricity cost</t>
  </si>
  <si>
    <t>Premises</t>
  </si>
  <si>
    <t>Connectivity cost</t>
  </si>
  <si>
    <t>Other cost</t>
  </si>
  <si>
    <t>Total operating  costs - OPEX</t>
  </si>
  <si>
    <t>CAPEX + OPEX</t>
  </si>
  <si>
    <t>Number of logical CPUs</t>
  </si>
  <si>
    <t>Cost per logical CPU</t>
  </si>
  <si>
    <t>Available CPU minutes</t>
  </si>
  <si>
    <t>Used CPU minutes</t>
  </si>
  <si>
    <t xml:space="preserve">Utilization rate </t>
  </si>
  <si>
    <t xml:space="preserve">Cost per logical CPU/hour </t>
  </si>
  <si>
    <t xml:space="preserve">Cost structrure </t>
  </si>
  <si>
    <t>Ratios</t>
  </si>
  <si>
    <t>FTEs/ '1000 Cores</t>
  </si>
  <si>
    <t>m2/'1000 cores</t>
  </si>
  <si>
    <t>kwh/core per year</t>
  </si>
  <si>
    <t>Opex/total</t>
  </si>
  <si>
    <t>Capex/total</t>
  </si>
  <si>
    <t>RUE</t>
  </si>
  <si>
    <t>RUE defined</t>
  </si>
  <si>
    <t>www.efiscal.eu - info@efiscal.eu</t>
  </si>
  <si>
    <t>As a total amount:</t>
  </si>
  <si>
    <t xml:space="preserve">OR </t>
  </si>
  <si>
    <t>As a range</t>
  </si>
  <si>
    <t>OR</t>
  </si>
  <si>
    <t>As a total amount</t>
  </si>
  <si>
    <t>As a percentage of hardware costs</t>
  </si>
  <si>
    <t>from %</t>
  </si>
  <si>
    <t>As a percentage ofTotal conmputing investment</t>
  </si>
  <si>
    <t>€/kwh</t>
  </si>
  <si>
    <t>15.</t>
  </si>
  <si>
    <t>16.</t>
  </si>
  <si>
    <t>18.</t>
  </si>
  <si>
    <t>22.</t>
  </si>
  <si>
    <t>This page simualtes the costs of your infrastructure based on the data provided</t>
  </si>
  <si>
    <t>Investment</t>
  </si>
  <si>
    <t>Deprecation</t>
  </si>
  <si>
    <t>Total investement (Hardware)</t>
  </si>
  <si>
    <t>Total investement Hardware + support)</t>
  </si>
  <si>
    <t>Other costs</t>
  </si>
  <si>
    <t>Facility costs</t>
  </si>
  <si>
    <t>Costs</t>
  </si>
  <si>
    <t>Total costs</t>
  </si>
  <si>
    <t>Utilization</t>
  </si>
  <si>
    <t>Cost structrure  (percentages)</t>
  </si>
  <si>
    <r>
      <t xml:space="preserve">Disκ Storage in </t>
    </r>
    <r>
      <rPr>
        <b/>
        <sz val="12"/>
        <rFont val="Arial"/>
        <family val="2"/>
      </rPr>
      <t>TB</t>
    </r>
    <r>
      <rPr>
        <sz val="12"/>
        <rFont val="Arial"/>
        <family val="2"/>
      </rPr>
      <t xml:space="preserve"> at the end of the year in question</t>
    </r>
  </si>
  <si>
    <r>
      <t xml:space="preserve">Tape Storage in </t>
    </r>
    <r>
      <rPr>
        <b/>
        <sz val="12"/>
        <rFont val="Arial"/>
        <family val="2"/>
      </rPr>
      <t>TB</t>
    </r>
    <r>
      <rPr>
        <sz val="12"/>
        <rFont val="Arial"/>
        <family val="2"/>
      </rPr>
      <t xml:space="preserve"> at the end of the year in question</t>
    </r>
  </si>
  <si>
    <t>Number or FTEs in the year in question</t>
  </si>
  <si>
    <t>Average salary per FTE over the year in question in €</t>
  </si>
  <si>
    <t>Hosting space in m2 in the year in question</t>
  </si>
  <si>
    <t>Total yearly electricity consumption for hosting in year in question in Mwh</t>
  </si>
  <si>
    <t xml:space="preserve">Connectivity costs in year in question in € </t>
  </si>
  <si>
    <t xml:space="preserve">Other costs in year in question in  € </t>
  </si>
  <si>
    <t>Annual cost per m2 in €</t>
  </si>
  <si>
    <r>
      <t xml:space="preserve">Number of processing CPU </t>
    </r>
    <r>
      <rPr>
        <b/>
        <sz val="12"/>
        <rFont val="Arial"/>
        <family val="2"/>
      </rPr>
      <t>cores</t>
    </r>
    <r>
      <rPr>
        <sz val="12"/>
        <rFont val="Arial"/>
        <family val="2"/>
      </rPr>
      <t xml:space="preserve"> at the end of the year in question</t>
    </r>
  </si>
  <si>
    <t>Months of  CPU core wall clock time over the year in question</t>
  </si>
  <si>
    <t xml:space="preserve">Important Note: Tooltip comments provide additional information and clarifications regarding the questions. Click question text for the comments. </t>
  </si>
  <si>
    <t>Introduction</t>
  </si>
  <si>
    <t xml:space="preserve">
Development of the financial model: The financial model is based on two pillars. The annualized cost of the simulated physical infrastructure and the operating cost of the physical infrastructure.
     • Annualized cost of the simulated physical infrastructure: depreciation rates are used to annualize the cost of the physical infrastructure simulated in the first step.
     • Operating cost of the physical infrastructure: this cost dimension corresponds to the yearly costs for running the site/centre. Information about the operating costs will be gathered per cost category (e.g. personnel costs, electricity, etc.) in order to perform several cost breakdown analyses and economies of scale assessments.
A graphic overview of the methodology is presented below. 
</t>
  </si>
  <si>
    <t xml:space="preserve">
The e-FISCAL cost assessment tool provides a self-assessment system to calcualte the annual costs of operating e-Infrastructures such as HPC and HTC (supercomputing and grid computing) infrastructures.  Please fill in all question on sheet 2. Data Collection then look at sheet 3. Results or sheet 4. Cost Breakdown Chart for the results. 
This assessment is based on a methodology developed but he e-FISCAL project to be both useful but also achievable. This hybrid methodology is used in order to calculate the total yearly cost of ownership. This requires a two-step process: a) Simulation of the physical infrastructure and b) Development of the financial model.
Simulation of the physical infrastructure: The investment cost of the infrastructure is approximated by taking into account the capacity in terms of cores, of storage devices, of interconnection devices and of auxiliary equipment. It further includes the actual purchase values corresponding to each specific site/centre. This information is cross-checked against available accounting data are performed in order to ensure robustness.  </t>
  </si>
  <si>
    <t>e-Infrastructure Cost Assessment Tool (beta)</t>
  </si>
  <si>
    <t>Acquisition cost per  CPU core in €over the year in question either</t>
  </si>
  <si>
    <t>Acquisition cost per TB in disk storage in € over the year in question either</t>
  </si>
  <si>
    <t>Acquisition cost per TB in tape storage in € over the year in question either</t>
  </si>
  <si>
    <t>%</t>
  </si>
  <si>
    <t>5</t>
  </si>
  <si>
    <t>0.9 beta</t>
  </si>
  <si>
    <t>NOTE: the survey is provided filled with dummy data for illustration</t>
  </si>
  <si>
    <t>1.0</t>
  </si>
  <si>
    <t>e-Infrastructure Cost Assessment Tool</t>
  </si>
  <si>
    <t>The e-FISCAL cost assessment tool is released under the Creative  Commons AttributionAShareAlike 3.0 Unported!license (CC BYASA 3.0 – see  http://creativecommons.org/licenses/byAsa/3.0/ for details).</t>
  </si>
</sst>
</file>

<file path=xl/styles.xml><?xml version="1.0" encoding="utf-8"?>
<styleSheet xmlns="http://schemas.openxmlformats.org/spreadsheetml/2006/main">
  <numFmts count="40">
    <numFmt numFmtId="5" formatCode="&quot;CHF&quot;#,##0_);\(&quot;CHF&quot;#,##0\)"/>
    <numFmt numFmtId="6" formatCode="&quot;CHF&quot;#,##0_);[Red]\(&quot;CHF&quot;#,##0\)"/>
    <numFmt numFmtId="7" formatCode="&quot;CHF&quot;#,##0.00_);\(&quot;CHF&quot;#,##0.00\)"/>
    <numFmt numFmtId="8" formatCode="&quot;CHF&quot;#,##0.00_);[Red]\(&quot;CHF&quot;#,##0.00\)"/>
    <numFmt numFmtId="42" formatCode="_(&quot;CHF&quot;* #,##0_);_(&quot;CHF&quot;* \(#,##0\);_(&quot;CHF&quot;* &quot;-&quot;_);_(@_)"/>
    <numFmt numFmtId="41" formatCode="_(* #,##0_);_(* \(#,##0\);_(* &quot;-&quot;_);_(@_)"/>
    <numFmt numFmtId="44" formatCode="_(&quot;CHF&quot;* #,##0.00_);_(&quot;CHF&quot;* \(#,##0.00\);_(&quot;CHF&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00%"/>
    <numFmt numFmtId="183" formatCode="#,##0.000"/>
    <numFmt numFmtId="184" formatCode="#,##0.0000"/>
    <numFmt numFmtId="185" formatCode="#,##0.00000"/>
    <numFmt numFmtId="186" formatCode="#,##0.000000"/>
    <numFmt numFmtId="187" formatCode="&quot;Yes&quot;;&quot;Yes&quot;;&quot;No&quot;"/>
    <numFmt numFmtId="188" formatCode="&quot;True&quot;;&quot;True&quot;;&quot;False&quot;"/>
    <numFmt numFmtId="189" formatCode="&quot;On&quot;;&quot;On&quot;;&quot;Off&quot;"/>
    <numFmt numFmtId="190" formatCode="0.000"/>
    <numFmt numFmtId="191" formatCode="0.0000000"/>
    <numFmt numFmtId="192" formatCode="0.000000"/>
    <numFmt numFmtId="193" formatCode="0.00000"/>
    <numFmt numFmtId="194" formatCode="0.0000"/>
    <numFmt numFmtId="195" formatCode="_-[$€-2]\ * #,##0.00_-;\-[$€-2]\ * #,##0.00_-;_-[$€-2]\ * &quot;-&quot;??_-;_-@_-"/>
  </numFmts>
  <fonts count="51">
    <font>
      <sz val="10"/>
      <name val="Arial"/>
      <family val="0"/>
    </font>
    <font>
      <b/>
      <sz val="10"/>
      <name val="Arial"/>
      <family val="2"/>
    </font>
    <font>
      <u val="single"/>
      <sz val="10"/>
      <color indexed="12"/>
      <name val="Arial"/>
      <family val="0"/>
    </font>
    <font>
      <u val="single"/>
      <sz val="10"/>
      <color indexed="36"/>
      <name val="Arial"/>
      <family val="0"/>
    </font>
    <font>
      <sz val="12"/>
      <name val="Arial"/>
      <family val="2"/>
    </font>
    <font>
      <b/>
      <sz val="12"/>
      <name val="Arial"/>
      <family val="2"/>
    </font>
    <font>
      <u val="single"/>
      <sz val="12"/>
      <color indexed="12"/>
      <name val="Arial"/>
      <family val="2"/>
    </font>
    <font>
      <sz val="10"/>
      <color indexed="9"/>
      <name val="Arial"/>
      <family val="0"/>
    </font>
    <font>
      <sz val="10"/>
      <color indexed="8"/>
      <name val="Arial"/>
      <family val="0"/>
    </font>
    <font>
      <sz val="9.2"/>
      <color indexed="8"/>
      <name val="Arial"/>
      <family val="0"/>
    </font>
    <font>
      <sz val="18"/>
      <name val="Arial"/>
      <family val="0"/>
    </font>
    <font>
      <b/>
      <sz val="16"/>
      <name val="Arial"/>
      <family val="0"/>
    </font>
    <font>
      <sz val="9"/>
      <name val="Arial"/>
      <family val="0"/>
    </font>
    <font>
      <b/>
      <sz val="9"/>
      <name val="Arial"/>
      <family val="0"/>
    </font>
    <font>
      <sz val="14"/>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3"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right"/>
    </xf>
    <xf numFmtId="3" fontId="0" fillId="0" borderId="0" xfId="0" applyNumberFormat="1" applyAlignment="1">
      <alignment/>
    </xf>
    <xf numFmtId="0" fontId="0" fillId="33" borderId="10" xfId="0" applyFill="1" applyBorder="1" applyAlignment="1">
      <alignment/>
    </xf>
    <xf numFmtId="0" fontId="7" fillId="34" borderId="10" xfId="0" applyFont="1" applyFill="1" applyBorder="1" applyAlignment="1">
      <alignment/>
    </xf>
    <xf numFmtId="190" fontId="0" fillId="0" borderId="0" xfId="0" applyNumberFormat="1" applyAlignment="1">
      <alignment/>
    </xf>
    <xf numFmtId="190" fontId="1" fillId="0" borderId="0" xfId="0" applyNumberFormat="1" applyFont="1" applyAlignment="1">
      <alignment/>
    </xf>
    <xf numFmtId="0" fontId="0" fillId="35" borderId="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4" fillId="35" borderId="0"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4" fillId="35" borderId="15" xfId="0" applyFont="1" applyFill="1" applyBorder="1" applyAlignment="1">
      <alignment/>
    </xf>
    <xf numFmtId="0" fontId="0" fillId="36" borderId="16" xfId="0" applyFont="1" applyFill="1" applyBorder="1" applyAlignment="1">
      <alignment/>
    </xf>
    <xf numFmtId="0" fontId="0" fillId="36" borderId="11" xfId="0" applyFont="1" applyFill="1" applyBorder="1" applyAlignment="1">
      <alignment/>
    </xf>
    <xf numFmtId="0" fontId="0" fillId="36" borderId="12" xfId="0" applyFont="1" applyFill="1" applyBorder="1" applyAlignment="1">
      <alignment/>
    </xf>
    <xf numFmtId="0" fontId="0" fillId="36" borderId="17" xfId="0" applyFont="1" applyFill="1" applyBorder="1" applyAlignment="1">
      <alignment/>
    </xf>
    <xf numFmtId="0" fontId="0" fillId="36" borderId="15" xfId="0" applyFont="1" applyFill="1" applyBorder="1" applyAlignment="1">
      <alignment/>
    </xf>
    <xf numFmtId="0" fontId="0" fillId="36" borderId="18" xfId="0" applyFont="1" applyFill="1" applyBorder="1" applyAlignment="1">
      <alignment/>
    </xf>
    <xf numFmtId="0" fontId="4" fillId="36" borderId="11" xfId="0" applyFont="1" applyFill="1" applyBorder="1" applyAlignment="1">
      <alignment wrapText="1"/>
    </xf>
    <xf numFmtId="0" fontId="0" fillId="36" borderId="11" xfId="0" applyFont="1" applyFill="1" applyBorder="1" applyAlignment="1">
      <alignment wrapText="1"/>
    </xf>
    <xf numFmtId="0" fontId="4" fillId="35" borderId="0" xfId="0" applyFont="1" applyFill="1" applyBorder="1" applyAlignment="1">
      <alignment wrapText="1"/>
    </xf>
    <xf numFmtId="0" fontId="0" fillId="35" borderId="0" xfId="0" applyFont="1" applyFill="1" applyBorder="1" applyAlignment="1">
      <alignment wrapText="1"/>
    </xf>
    <xf numFmtId="0" fontId="0" fillId="35" borderId="0" xfId="0" applyFont="1" applyFill="1" applyBorder="1" applyAlignment="1">
      <alignment wrapText="1"/>
    </xf>
    <xf numFmtId="0" fontId="4" fillId="36" borderId="15" xfId="0" applyFont="1" applyFill="1" applyBorder="1" applyAlignment="1">
      <alignment wrapText="1"/>
    </xf>
    <xf numFmtId="0" fontId="0" fillId="36" borderId="15" xfId="0" applyFont="1" applyFill="1" applyBorder="1" applyAlignment="1">
      <alignment wrapText="1"/>
    </xf>
    <xf numFmtId="0" fontId="4" fillId="35" borderId="0" xfId="0" applyFont="1" applyFill="1" applyBorder="1" applyAlignment="1">
      <alignment horizontal="right"/>
    </xf>
    <xf numFmtId="0" fontId="0" fillId="35" borderId="0" xfId="0" applyFont="1" applyFill="1" applyBorder="1" applyAlignment="1">
      <alignment horizontal="right" vertical="top"/>
    </xf>
    <xf numFmtId="0" fontId="0" fillId="35" borderId="13" xfId="0" applyFont="1" applyFill="1" applyBorder="1" applyAlignment="1">
      <alignment horizontal="right" vertical="top"/>
    </xf>
    <xf numFmtId="49" fontId="0" fillId="36" borderId="16" xfId="0" applyNumberFormat="1" applyFont="1" applyFill="1" applyBorder="1" applyAlignment="1">
      <alignment horizontal="right"/>
    </xf>
    <xf numFmtId="49" fontId="0" fillId="36" borderId="11" xfId="0" applyNumberFormat="1" applyFont="1" applyFill="1" applyBorder="1" applyAlignment="1">
      <alignment horizontal="right"/>
    </xf>
    <xf numFmtId="49" fontId="4" fillId="36" borderId="11" xfId="0" applyNumberFormat="1" applyFont="1" applyFill="1" applyBorder="1" applyAlignment="1">
      <alignment wrapText="1"/>
    </xf>
    <xf numFmtId="49" fontId="4" fillId="36" borderId="11" xfId="0" applyNumberFormat="1" applyFont="1" applyFill="1" applyBorder="1" applyAlignment="1">
      <alignment horizontal="right" wrapText="1"/>
    </xf>
    <xf numFmtId="49" fontId="0" fillId="36" borderId="11" xfId="0" applyNumberFormat="1" applyFont="1" applyFill="1" applyBorder="1" applyAlignment="1">
      <alignment wrapText="1"/>
    </xf>
    <xf numFmtId="49" fontId="0" fillId="35" borderId="14" xfId="0" applyNumberFormat="1" applyFont="1" applyFill="1" applyBorder="1" applyAlignment="1">
      <alignment horizontal="right"/>
    </xf>
    <xf numFmtId="49" fontId="0" fillId="35" borderId="0" xfId="0" applyNumberFormat="1" applyFont="1" applyFill="1" applyBorder="1" applyAlignment="1">
      <alignment horizontal="right"/>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right" wrapText="1"/>
    </xf>
    <xf numFmtId="49" fontId="0" fillId="35" borderId="0" xfId="0" applyNumberFormat="1" applyFont="1" applyFill="1" applyBorder="1" applyAlignment="1">
      <alignment wrapText="1"/>
    </xf>
    <xf numFmtId="49" fontId="0" fillId="35" borderId="0" xfId="0" applyNumberFormat="1" applyFont="1" applyFill="1" applyBorder="1" applyAlignment="1">
      <alignment horizontal="right" wrapText="1"/>
    </xf>
    <xf numFmtId="49" fontId="4" fillId="35" borderId="0" xfId="0" applyNumberFormat="1" applyFont="1" applyFill="1" applyBorder="1" applyAlignment="1">
      <alignment horizontal="right"/>
    </xf>
    <xf numFmtId="49" fontId="0" fillId="35" borderId="0" xfId="0" applyNumberFormat="1" applyFont="1" applyFill="1" applyBorder="1" applyAlignment="1">
      <alignment horizontal="right" vertical="top"/>
    </xf>
    <xf numFmtId="49" fontId="0" fillId="35" borderId="0" xfId="0" applyNumberFormat="1" applyFont="1" applyFill="1" applyBorder="1" applyAlignment="1">
      <alignment wrapText="1"/>
    </xf>
    <xf numFmtId="49" fontId="0" fillId="36" borderId="17" xfId="0" applyNumberFormat="1" applyFont="1" applyFill="1" applyBorder="1" applyAlignment="1">
      <alignment horizontal="right"/>
    </xf>
    <xf numFmtId="49" fontId="0" fillId="36" borderId="15" xfId="0" applyNumberFormat="1" applyFont="1" applyFill="1" applyBorder="1" applyAlignment="1">
      <alignment horizontal="right"/>
    </xf>
    <xf numFmtId="49" fontId="4" fillId="36" borderId="15" xfId="0" applyNumberFormat="1" applyFont="1" applyFill="1" applyBorder="1" applyAlignment="1">
      <alignment wrapText="1"/>
    </xf>
    <xf numFmtId="49" fontId="4" fillId="36" borderId="15" xfId="0" applyNumberFormat="1" applyFont="1" applyFill="1" applyBorder="1" applyAlignment="1">
      <alignment horizontal="right" wrapText="1"/>
    </xf>
    <xf numFmtId="49" fontId="0" fillId="36" borderId="15" xfId="0" applyNumberFormat="1" applyFont="1" applyFill="1" applyBorder="1" applyAlignment="1">
      <alignment wrapText="1"/>
    </xf>
    <xf numFmtId="49" fontId="4" fillId="35" borderId="11" xfId="0" applyNumberFormat="1" applyFont="1" applyFill="1" applyBorder="1" applyAlignment="1">
      <alignment wrapText="1"/>
    </xf>
    <xf numFmtId="49" fontId="4" fillId="35" borderId="11" xfId="0" applyNumberFormat="1" applyFont="1" applyFill="1" applyBorder="1" applyAlignment="1">
      <alignment horizontal="right" wrapText="1"/>
    </xf>
    <xf numFmtId="49" fontId="0" fillId="35" borderId="11" xfId="0" applyNumberFormat="1" applyFont="1" applyFill="1" applyBorder="1" applyAlignment="1">
      <alignment wrapText="1"/>
    </xf>
    <xf numFmtId="49" fontId="4" fillId="0" borderId="0" xfId="0" applyNumberFormat="1" applyFont="1" applyAlignment="1">
      <alignment/>
    </xf>
    <xf numFmtId="49" fontId="4" fillId="0" borderId="0" xfId="0" applyNumberFormat="1" applyFont="1" applyAlignment="1">
      <alignment horizontal="right"/>
    </xf>
    <xf numFmtId="49" fontId="0" fillId="35" borderId="16" xfId="0" applyNumberFormat="1" applyFont="1" applyFill="1" applyBorder="1" applyAlignment="1">
      <alignment horizontal="right"/>
    </xf>
    <xf numFmtId="49" fontId="0" fillId="35" borderId="11" xfId="0" applyNumberFormat="1" applyFont="1" applyFill="1" applyBorder="1" applyAlignment="1">
      <alignment horizontal="right"/>
    </xf>
    <xf numFmtId="49" fontId="4" fillId="35" borderId="0" xfId="0" applyNumberFormat="1" applyFont="1" applyFill="1" applyBorder="1" applyAlignment="1">
      <alignment/>
    </xf>
    <xf numFmtId="0" fontId="4" fillId="35" borderId="0" xfId="0" applyFont="1" applyFill="1" applyBorder="1" applyAlignment="1">
      <alignment horizontal="center"/>
    </xf>
    <xf numFmtId="9" fontId="4" fillId="35" borderId="0" xfId="0" applyNumberFormat="1" applyFont="1" applyFill="1" applyBorder="1" applyAlignment="1">
      <alignment/>
    </xf>
    <xf numFmtId="49" fontId="4" fillId="35" borderId="14" xfId="0" applyNumberFormat="1" applyFont="1" applyFill="1" applyBorder="1" applyAlignment="1">
      <alignment horizontal="right"/>
    </xf>
    <xf numFmtId="0" fontId="0" fillId="35" borderId="0" xfId="0" applyFill="1" applyBorder="1" applyAlignment="1">
      <alignment/>
    </xf>
    <xf numFmtId="0" fontId="0" fillId="35" borderId="13" xfId="0" applyFill="1" applyBorder="1" applyAlignment="1">
      <alignment/>
    </xf>
    <xf numFmtId="49" fontId="5" fillId="35" borderId="14" xfId="0" applyNumberFormat="1" applyFont="1" applyFill="1" applyBorder="1" applyAlignment="1">
      <alignment horizontal="left"/>
    </xf>
    <xf numFmtId="49" fontId="5" fillId="35" borderId="0" xfId="0" applyNumberFormat="1" applyFont="1" applyFill="1" applyBorder="1" applyAlignment="1">
      <alignment horizontal="left"/>
    </xf>
    <xf numFmtId="49" fontId="5" fillId="35" borderId="0" xfId="0" applyNumberFormat="1" applyFont="1" applyFill="1" applyBorder="1" applyAlignment="1">
      <alignment horizontal="right"/>
    </xf>
    <xf numFmtId="49" fontId="1" fillId="35" borderId="0" xfId="0" applyNumberFormat="1" applyFont="1" applyFill="1" applyBorder="1" applyAlignment="1">
      <alignment horizontal="center"/>
    </xf>
    <xf numFmtId="49" fontId="5" fillId="35" borderId="14" xfId="0" applyNumberFormat="1" applyFont="1" applyFill="1" applyBorder="1" applyAlignment="1">
      <alignment horizontal="right"/>
    </xf>
    <xf numFmtId="49" fontId="6" fillId="35" borderId="0" xfId="53" applyNumberFormat="1" applyFont="1" applyFill="1" applyBorder="1" applyAlignment="1" applyProtection="1">
      <alignment/>
      <protection/>
    </xf>
    <xf numFmtId="49" fontId="6" fillId="35" borderId="0" xfId="53" applyNumberFormat="1" applyFont="1" applyFill="1" applyBorder="1" applyAlignment="1" applyProtection="1">
      <alignment horizontal="right"/>
      <protection/>
    </xf>
    <xf numFmtId="49" fontId="5" fillId="35" borderId="0" xfId="0" applyNumberFormat="1" applyFont="1" applyFill="1" applyBorder="1" applyAlignment="1">
      <alignment/>
    </xf>
    <xf numFmtId="49" fontId="0" fillId="35" borderId="0" xfId="0" applyNumberFormat="1" applyFill="1" applyBorder="1" applyAlignment="1">
      <alignment horizontal="right"/>
    </xf>
    <xf numFmtId="49" fontId="4" fillId="35" borderId="17" xfId="0" applyNumberFormat="1" applyFont="1" applyFill="1" applyBorder="1" applyAlignment="1">
      <alignment horizontal="right"/>
    </xf>
    <xf numFmtId="49" fontId="4" fillId="35" borderId="15" xfId="0" applyNumberFormat="1" applyFont="1" applyFill="1" applyBorder="1" applyAlignment="1">
      <alignment horizontal="right"/>
    </xf>
    <xf numFmtId="49" fontId="4" fillId="35" borderId="15" xfId="0" applyNumberFormat="1" applyFont="1" applyFill="1" applyBorder="1" applyAlignment="1">
      <alignment/>
    </xf>
    <xf numFmtId="0" fontId="0" fillId="35" borderId="15" xfId="0" applyFill="1" applyBorder="1" applyAlignment="1">
      <alignment/>
    </xf>
    <xf numFmtId="0" fontId="0" fillId="35" borderId="18" xfId="0" applyFill="1" applyBorder="1" applyAlignment="1">
      <alignment/>
    </xf>
    <xf numFmtId="0" fontId="0" fillId="35" borderId="0" xfId="0" applyFont="1" applyFill="1" applyBorder="1" applyAlignment="1">
      <alignment horizontal="left" vertical="top"/>
    </xf>
    <xf numFmtId="0" fontId="5" fillId="35" borderId="0" xfId="0" applyFont="1" applyFill="1" applyBorder="1" applyAlignment="1">
      <alignment horizontal="left" vertical="top"/>
    </xf>
    <xf numFmtId="0" fontId="11" fillId="35" borderId="0" xfId="0" applyFont="1" applyFill="1" applyBorder="1" applyAlignment="1">
      <alignment horizontal="left" vertical="top"/>
    </xf>
    <xf numFmtId="0" fontId="0" fillId="0" borderId="0" xfId="0" applyFont="1" applyAlignment="1">
      <alignment/>
    </xf>
    <xf numFmtId="195" fontId="0" fillId="35" borderId="0" xfId="0" applyNumberFormat="1" applyFill="1" applyBorder="1" applyAlignment="1">
      <alignment/>
    </xf>
    <xf numFmtId="3" fontId="0" fillId="35" borderId="0" xfId="0" applyNumberFormat="1" applyFill="1" applyBorder="1" applyAlignment="1">
      <alignment/>
    </xf>
    <xf numFmtId="0" fontId="1" fillId="35" borderId="0" xfId="0" applyFont="1" applyFill="1" applyBorder="1" applyAlignment="1">
      <alignment/>
    </xf>
    <xf numFmtId="4" fontId="0" fillId="35" borderId="0" xfId="0" applyNumberFormat="1" applyFill="1" applyBorder="1" applyAlignment="1">
      <alignment/>
    </xf>
    <xf numFmtId="182" fontId="0" fillId="35" borderId="0" xfId="59" applyNumberFormat="1" applyFill="1" applyBorder="1" applyAlignment="1">
      <alignment/>
    </xf>
    <xf numFmtId="186" fontId="0" fillId="35" borderId="0" xfId="0" applyNumberFormat="1" applyFill="1" applyBorder="1" applyAlignment="1">
      <alignment/>
    </xf>
    <xf numFmtId="181" fontId="0" fillId="35" borderId="0" xfId="59" applyNumberFormat="1" applyFont="1" applyFill="1" applyBorder="1" applyAlignment="1">
      <alignment/>
    </xf>
    <xf numFmtId="195" fontId="0" fillId="35" borderId="0" xfId="44" applyNumberFormat="1" applyFont="1" applyFill="1" applyBorder="1" applyAlignment="1">
      <alignment/>
    </xf>
    <xf numFmtId="10" fontId="0" fillId="35" borderId="0" xfId="59" applyNumberFormat="1" applyFont="1" applyFill="1" applyBorder="1" applyAlignment="1">
      <alignment/>
    </xf>
    <xf numFmtId="184" fontId="0" fillId="35" borderId="0" xfId="0" applyNumberFormat="1" applyFill="1" applyBorder="1" applyAlignment="1">
      <alignment/>
    </xf>
    <xf numFmtId="184" fontId="0" fillId="35" borderId="0" xfId="0" applyNumberFormat="1" applyFont="1" applyFill="1" applyBorder="1" applyAlignment="1">
      <alignment/>
    </xf>
    <xf numFmtId="0" fontId="0" fillId="35" borderId="0" xfId="0" applyFill="1" applyBorder="1" applyAlignment="1" quotePrefix="1">
      <alignment/>
    </xf>
    <xf numFmtId="4" fontId="0" fillId="35" borderId="0" xfId="0" applyNumberFormat="1" applyFont="1" applyFill="1" applyBorder="1" applyAlignment="1">
      <alignment/>
    </xf>
    <xf numFmtId="49" fontId="1" fillId="35" borderId="0" xfId="0" applyNumberFormat="1" applyFont="1" applyFill="1" applyBorder="1" applyAlignment="1">
      <alignment horizontal="left"/>
    </xf>
    <xf numFmtId="0" fontId="0" fillId="35" borderId="16"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4" xfId="0" applyFill="1" applyBorder="1" applyAlignment="1">
      <alignment/>
    </xf>
    <xf numFmtId="0" fontId="0" fillId="35" borderId="17" xfId="0" applyFill="1" applyBorder="1" applyAlignment="1">
      <alignment/>
    </xf>
    <xf numFmtId="0" fontId="14" fillId="35" borderId="0" xfId="0" applyFont="1" applyFill="1" applyBorder="1" applyAlignment="1">
      <alignment wrapText="1"/>
    </xf>
    <xf numFmtId="0" fontId="10" fillId="35" borderId="0" xfId="0" applyFont="1" applyFill="1" applyBorder="1" applyAlignment="1">
      <alignment/>
    </xf>
    <xf numFmtId="2" fontId="4" fillId="35" borderId="10" xfId="0" applyNumberFormat="1" applyFont="1" applyFill="1" applyBorder="1" applyAlignment="1">
      <alignment/>
    </xf>
    <xf numFmtId="2" fontId="4" fillId="35" borderId="0" xfId="0" applyNumberFormat="1" applyFont="1" applyFill="1" applyBorder="1" applyAlignment="1">
      <alignment/>
    </xf>
    <xf numFmtId="2" fontId="4" fillId="35" borderId="0" xfId="0" applyNumberFormat="1" applyFont="1" applyFill="1" applyBorder="1" applyAlignment="1">
      <alignment horizontal="right"/>
    </xf>
    <xf numFmtId="2" fontId="4" fillId="35" borderId="10" xfId="59" applyNumberFormat="1" applyFont="1" applyFill="1" applyBorder="1" applyAlignment="1">
      <alignment/>
    </xf>
    <xf numFmtId="1" fontId="4" fillId="35" borderId="10" xfId="0" applyNumberFormat="1" applyFont="1" applyFill="1" applyBorder="1" applyAlignment="1">
      <alignment/>
    </xf>
    <xf numFmtId="3" fontId="0" fillId="35" borderId="0" xfId="0" applyNumberFormat="1" applyFill="1" applyBorder="1" applyAlignment="1">
      <alignment horizontal="right"/>
    </xf>
    <xf numFmtId="1" fontId="4" fillId="35" borderId="10" xfId="0" applyNumberFormat="1" applyFont="1" applyFill="1" applyBorder="1" applyAlignment="1">
      <alignment horizontal="right"/>
    </xf>
    <xf numFmtId="2" fontId="4" fillId="35" borderId="10" xfId="0" applyNumberFormat="1" applyFont="1" applyFill="1" applyBorder="1" applyAlignment="1">
      <alignment horizontal="right"/>
    </xf>
    <xf numFmtId="4" fontId="0" fillId="35" borderId="0" xfId="0" applyNumberFormat="1" applyFill="1" applyBorder="1" applyAlignment="1">
      <alignment horizontal="right"/>
    </xf>
    <xf numFmtId="0" fontId="14" fillId="0" borderId="0" xfId="0" applyFont="1" applyAlignment="1">
      <alignment horizontal="center"/>
    </xf>
    <xf numFmtId="49" fontId="10" fillId="35" borderId="0" xfId="0" applyNumberFormat="1" applyFont="1" applyFill="1" applyBorder="1" applyAlignment="1">
      <alignment horizontal="center" wrapText="1"/>
    </xf>
    <xf numFmtId="49" fontId="5" fillId="35" borderId="14" xfId="0" applyNumberFormat="1" applyFont="1" applyFill="1" applyBorder="1" applyAlignment="1">
      <alignment horizontal="left"/>
    </xf>
    <xf numFmtId="49" fontId="5" fillId="35" borderId="0" xfId="0" applyNumberFormat="1" applyFont="1" applyFill="1" applyBorder="1" applyAlignment="1">
      <alignment horizontal="left"/>
    </xf>
    <xf numFmtId="0" fontId="0" fillId="35" borderId="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e-Infrastructure Cost assessment tool (beta): Breakdown of costs</a:t>
            </a:r>
          </a:p>
        </c:rich>
      </c:tx>
      <c:layout>
        <c:manualLayout>
          <c:xMode val="factor"/>
          <c:yMode val="factor"/>
          <c:x val="0.0235"/>
          <c:y val="0.061"/>
        </c:manualLayout>
      </c:layout>
      <c:spPr>
        <a:noFill/>
        <a:ln w="3175">
          <a:noFill/>
        </a:ln>
      </c:spPr>
    </c:title>
    <c:view3D>
      <c:rotX val="15"/>
      <c:hPercent val="100"/>
      <c:rotY val="0"/>
      <c:depthPercent val="100"/>
      <c:rAngAx val="1"/>
    </c:view3D>
    <c:plotArea>
      <c:layout>
        <c:manualLayout>
          <c:xMode val="edge"/>
          <c:yMode val="edge"/>
          <c:x val="0.1035"/>
          <c:y val="0.33575"/>
          <c:w val="0.589"/>
          <c:h val="0.360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numFmt formatCode="0%" sourceLinked="0"/>
            <c:showLegendKey val="0"/>
            <c:showVal val="0"/>
            <c:showBubbleSize val="0"/>
            <c:showCatName val="0"/>
            <c:showSerName val="0"/>
            <c:showLeaderLines val="1"/>
            <c:showPercent val="1"/>
          </c:dLbls>
          <c:cat>
            <c:strRef>
              <c:f>'3. Results'!$E$39:$E$45</c:f>
              <c:strCache>
                <c:ptCount val="7"/>
                <c:pt idx="0">
                  <c:v>Total depreciation - CAPEX</c:v>
                </c:pt>
                <c:pt idx="1">
                  <c:v>Software cost</c:v>
                </c:pt>
                <c:pt idx="2">
                  <c:v>Personnel cost</c:v>
                </c:pt>
                <c:pt idx="3">
                  <c:v>Electricity cost</c:v>
                </c:pt>
                <c:pt idx="4">
                  <c:v>Premises</c:v>
                </c:pt>
                <c:pt idx="5">
                  <c:v>Connectivity cost</c:v>
                </c:pt>
                <c:pt idx="6">
                  <c:v>Other cost</c:v>
                </c:pt>
              </c:strCache>
            </c:strRef>
          </c:cat>
          <c:val>
            <c:numRef>
              <c:f>'3. Results'!$F$39:$F$45</c:f>
              <c:numCache>
                <c:ptCount val="7"/>
                <c:pt idx="0">
                  <c:v>0.28065380435367415</c:v>
                </c:pt>
                <c:pt idx="1">
                  <c:v>0.0883539754446752</c:v>
                </c:pt>
                <c:pt idx="2">
                  <c:v>0.4820677262113566</c:v>
                </c:pt>
                <c:pt idx="3">
                  <c:v>0.1377336360603876</c:v>
                </c:pt>
                <c:pt idx="4">
                  <c:v>0.0025825056761322675</c:v>
                </c:pt>
                <c:pt idx="5">
                  <c:v>0.008608352253774225</c:v>
                </c:pt>
                <c:pt idx="6">
                  <c:v>0</c:v>
                </c:pt>
              </c:numCache>
            </c:numRef>
          </c:val>
        </c:ser>
      </c:pie3DChart>
      <c:spPr>
        <a:noFill/>
        <a:ln>
          <a:noFill/>
        </a:ln>
      </c:spPr>
    </c:plotArea>
    <c:legend>
      <c:legendPos val="r"/>
      <c:layout>
        <c:manualLayout>
          <c:xMode val="edge"/>
          <c:yMode val="edge"/>
          <c:x val="0.77225"/>
          <c:y val="0.4135"/>
          <c:w val="0.18775"/>
          <c:h val="0.20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45"/>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9525</xdr:rowOff>
    </xdr:from>
    <xdr:to>
      <xdr:col>1</xdr:col>
      <xdr:colOff>723900</xdr:colOff>
      <xdr:row>6</xdr:row>
      <xdr:rowOff>152400</xdr:rowOff>
    </xdr:to>
    <xdr:pic>
      <xdr:nvPicPr>
        <xdr:cNvPr id="1" name="Picture 1"/>
        <xdr:cNvPicPr preferRelativeResize="1">
          <a:picLocks noChangeAspect="1"/>
        </xdr:cNvPicPr>
      </xdr:nvPicPr>
      <xdr:blipFill>
        <a:blip r:embed="rId1"/>
        <a:stretch>
          <a:fillRect/>
        </a:stretch>
      </xdr:blipFill>
      <xdr:spPr>
        <a:xfrm>
          <a:off x="447675" y="390525"/>
          <a:ext cx="1038225" cy="1009650"/>
        </a:xfrm>
        <a:prstGeom prst="rect">
          <a:avLst/>
        </a:prstGeom>
        <a:noFill/>
        <a:ln w="9525" cmpd="sng">
          <a:noFill/>
        </a:ln>
      </xdr:spPr>
    </xdr:pic>
    <xdr:clientData/>
  </xdr:twoCellAnchor>
  <xdr:twoCellAnchor editAs="oneCell">
    <xdr:from>
      <xdr:col>1</xdr:col>
      <xdr:colOff>1609725</xdr:colOff>
      <xdr:row>18</xdr:row>
      <xdr:rowOff>66675</xdr:rowOff>
    </xdr:from>
    <xdr:to>
      <xdr:col>1</xdr:col>
      <xdr:colOff>6838950</xdr:colOff>
      <xdr:row>61</xdr:row>
      <xdr:rowOff>1390650</xdr:rowOff>
    </xdr:to>
    <xdr:pic>
      <xdr:nvPicPr>
        <xdr:cNvPr id="2" name="Picture 1"/>
        <xdr:cNvPicPr preferRelativeResize="1">
          <a:picLocks noChangeAspect="1"/>
        </xdr:cNvPicPr>
      </xdr:nvPicPr>
      <xdr:blipFill>
        <a:blip r:embed="rId2"/>
        <a:stretch>
          <a:fillRect/>
        </a:stretch>
      </xdr:blipFill>
      <xdr:spPr>
        <a:xfrm>
          <a:off x="2371725" y="9258300"/>
          <a:ext cx="5219700" cy="828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2</xdr:row>
      <xdr:rowOff>9525</xdr:rowOff>
    </xdr:from>
    <xdr:to>
      <xdr:col>2</xdr:col>
      <xdr:colOff>66675</xdr:colOff>
      <xdr:row>6</xdr:row>
      <xdr:rowOff>104775</xdr:rowOff>
    </xdr:to>
    <xdr:pic>
      <xdr:nvPicPr>
        <xdr:cNvPr id="1" name="Picture 1"/>
        <xdr:cNvPicPr preferRelativeResize="1">
          <a:picLocks noChangeAspect="1"/>
        </xdr:cNvPicPr>
      </xdr:nvPicPr>
      <xdr:blipFill>
        <a:blip r:embed="rId1"/>
        <a:stretch>
          <a:fillRect/>
        </a:stretch>
      </xdr:blipFill>
      <xdr:spPr>
        <a:xfrm>
          <a:off x="419100" y="390525"/>
          <a:ext cx="8191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2</xdr:row>
      <xdr:rowOff>47625</xdr:rowOff>
    </xdr:from>
    <xdr:to>
      <xdr:col>1</xdr:col>
      <xdr:colOff>923925</xdr:colOff>
      <xdr:row>7</xdr:row>
      <xdr:rowOff>9525</xdr:rowOff>
    </xdr:to>
    <xdr:pic>
      <xdr:nvPicPr>
        <xdr:cNvPr id="1" name="Picture 4"/>
        <xdr:cNvPicPr preferRelativeResize="1">
          <a:picLocks noChangeAspect="1"/>
        </xdr:cNvPicPr>
      </xdr:nvPicPr>
      <xdr:blipFill>
        <a:blip r:embed="rId1"/>
        <a:stretch>
          <a:fillRect/>
        </a:stretch>
      </xdr:blipFill>
      <xdr:spPr>
        <a:xfrm>
          <a:off x="504825" y="428625"/>
          <a:ext cx="1009650" cy="10001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0.06925</cdr:x>
      <cdr:y>0.03725</cdr:y>
    </cdr:from>
    <cdr:to>
      <cdr:x>0.171</cdr:x>
      <cdr:y>0.2015</cdr:y>
    </cdr:to>
    <cdr:pic>
      <cdr:nvPicPr>
        <cdr:cNvPr id="1" name="Picture 1"/>
        <cdr:cNvPicPr preferRelativeResize="1">
          <a:picLocks noChangeAspect="1"/>
        </cdr:cNvPicPr>
      </cdr:nvPicPr>
      <cdr:blipFill>
        <a:blip r:embed="rId1"/>
        <a:stretch>
          <a:fillRect/>
        </a:stretch>
      </cdr:blipFill>
      <cdr:spPr>
        <a:xfrm>
          <a:off x="638175" y="209550"/>
          <a:ext cx="942975" cy="9429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15000"/>
    <xdr:graphicFrame>
      <xdr:nvGraphicFramePr>
        <xdr:cNvPr id="1" name="Shape 1025"/>
        <xdr:cNvGraphicFramePr/>
      </xdr:nvGraphicFramePr>
      <xdr:xfrm>
        <a:off x="0" y="0"/>
        <a:ext cx="929640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63"/>
  <sheetViews>
    <sheetView workbookViewId="0" topLeftCell="A1">
      <selection activeCell="A4" sqref="A4"/>
    </sheetView>
  </sheetViews>
  <sheetFormatPr defaultColWidth="11.421875" defaultRowHeight="12.75"/>
  <cols>
    <col min="2" max="2" width="125.7109375" style="0" customWidth="1"/>
    <col min="3" max="3" width="17.8515625" style="0" customWidth="1"/>
    <col min="4" max="4" width="5.28125" style="0" customWidth="1"/>
  </cols>
  <sheetData>
    <row r="1" spans="1:4" s="2" customFormat="1" ht="15">
      <c r="A1" s="17"/>
      <c r="B1" s="23"/>
      <c r="C1" s="24"/>
      <c r="D1" s="19"/>
    </row>
    <row r="2" spans="1:4" s="2" customFormat="1" ht="15">
      <c r="A2" s="15"/>
      <c r="B2" s="25"/>
      <c r="C2" s="26"/>
      <c r="D2" s="14"/>
    </row>
    <row r="3" spans="1:4" s="2" customFormat="1" ht="15">
      <c r="A3" s="15"/>
      <c r="B3" s="25"/>
      <c r="C3" s="26"/>
      <c r="D3" s="14"/>
    </row>
    <row r="4" spans="1:4" s="2" customFormat="1" ht="23.25">
      <c r="A4" s="15"/>
      <c r="B4" s="114" t="s">
        <v>126</v>
      </c>
      <c r="C4" s="114"/>
      <c r="D4" s="114"/>
    </row>
    <row r="5" spans="1:4" s="2" customFormat="1" ht="15">
      <c r="A5" s="15"/>
      <c r="B5" s="25"/>
      <c r="C5" s="26"/>
      <c r="D5" s="14"/>
    </row>
    <row r="6" spans="1:4" s="2" customFormat="1" ht="15">
      <c r="A6" s="15"/>
      <c r="B6" s="25"/>
      <c r="C6" s="43" t="s">
        <v>123</v>
      </c>
      <c r="D6" s="14"/>
    </row>
    <row r="7" spans="1:4" s="2" customFormat="1" ht="15">
      <c r="A7" s="15"/>
      <c r="B7" s="25"/>
      <c r="C7" s="31" t="s">
        <v>77</v>
      </c>
      <c r="D7" s="14"/>
    </row>
    <row r="8" spans="1:4" s="2" customFormat="1" ht="15">
      <c r="A8" s="15"/>
      <c r="B8" s="25"/>
      <c r="C8" s="27"/>
      <c r="D8" s="14"/>
    </row>
    <row r="9" spans="1:4" s="2" customFormat="1" ht="15">
      <c r="A9" s="20"/>
      <c r="B9" s="28"/>
      <c r="C9" s="29"/>
      <c r="D9" s="22"/>
    </row>
    <row r="10" spans="1:4" ht="12">
      <c r="A10" s="97"/>
      <c r="B10" s="98"/>
      <c r="C10" s="98"/>
      <c r="D10" s="99"/>
    </row>
    <row r="11" spans="1:4" ht="12">
      <c r="A11" s="100"/>
      <c r="B11" s="63"/>
      <c r="C11" s="63"/>
      <c r="D11" s="64"/>
    </row>
    <row r="12" spans="1:4" ht="12">
      <c r="A12" s="100"/>
      <c r="B12" s="63"/>
      <c r="C12" s="63"/>
      <c r="D12" s="64"/>
    </row>
    <row r="13" spans="1:4" ht="12">
      <c r="A13" s="100"/>
      <c r="B13" s="63"/>
      <c r="C13" s="63"/>
      <c r="D13" s="64"/>
    </row>
    <row r="14" spans="1:4" ht="21">
      <c r="A14" s="100"/>
      <c r="B14" s="103" t="s">
        <v>114</v>
      </c>
      <c r="C14" s="63"/>
      <c r="D14" s="64"/>
    </row>
    <row r="15" spans="1:4" ht="255">
      <c r="A15" s="100"/>
      <c r="B15" s="102" t="s">
        <v>116</v>
      </c>
      <c r="C15" s="63"/>
      <c r="D15" s="64"/>
    </row>
    <row r="16" spans="1:4" ht="232.5" customHeight="1">
      <c r="A16" s="100"/>
      <c r="B16" s="102" t="s">
        <v>115</v>
      </c>
      <c r="C16" s="63"/>
      <c r="D16" s="64"/>
    </row>
    <row r="17" spans="1:4" ht="12">
      <c r="A17" s="100"/>
      <c r="B17" s="63"/>
      <c r="C17" s="63"/>
      <c r="D17" s="64"/>
    </row>
    <row r="18" spans="1:4" ht="12">
      <c r="A18" s="100"/>
      <c r="B18" s="63"/>
      <c r="C18" s="63"/>
      <c r="D18" s="64"/>
    </row>
    <row r="19" spans="1:4" ht="12.75">
      <c r="A19" s="100"/>
      <c r="B19" s="63"/>
      <c r="C19" s="63"/>
      <c r="D19" s="64"/>
    </row>
    <row r="20" spans="1:4" ht="12.75">
      <c r="A20" s="100"/>
      <c r="B20" s="63"/>
      <c r="C20" s="63"/>
      <c r="D20" s="64"/>
    </row>
    <row r="21" spans="1:4" ht="12.75">
      <c r="A21" s="100"/>
      <c r="B21" s="63"/>
      <c r="C21" s="63"/>
      <c r="D21" s="64"/>
    </row>
    <row r="22" spans="1:4" ht="12.75">
      <c r="A22" s="100"/>
      <c r="B22" s="63"/>
      <c r="C22" s="63"/>
      <c r="D22" s="64"/>
    </row>
    <row r="23" spans="1:4" ht="12.75">
      <c r="A23" s="100"/>
      <c r="B23" s="63"/>
      <c r="C23" s="63"/>
      <c r="D23" s="64"/>
    </row>
    <row r="24" spans="1:4" ht="12.75">
      <c r="A24" s="100"/>
      <c r="B24" s="63"/>
      <c r="C24" s="63"/>
      <c r="D24" s="64"/>
    </row>
    <row r="25" spans="1:4" ht="12.75">
      <c r="A25" s="100"/>
      <c r="B25" s="63"/>
      <c r="C25" s="63"/>
      <c r="D25" s="64"/>
    </row>
    <row r="26" spans="1:4" ht="12.75">
      <c r="A26" s="100"/>
      <c r="B26" s="63"/>
      <c r="C26" s="63"/>
      <c r="D26" s="64"/>
    </row>
    <row r="27" spans="1:4" ht="12.75">
      <c r="A27" s="100"/>
      <c r="B27" s="63"/>
      <c r="C27" s="63"/>
      <c r="D27" s="64"/>
    </row>
    <row r="28" spans="1:4" ht="12.75">
      <c r="A28" s="100"/>
      <c r="B28" s="63"/>
      <c r="C28" s="63"/>
      <c r="D28" s="64"/>
    </row>
    <row r="29" spans="1:4" ht="12.75">
      <c r="A29" s="100"/>
      <c r="B29" s="63"/>
      <c r="C29" s="63"/>
      <c r="D29" s="64"/>
    </row>
    <row r="30" spans="1:4" ht="12.75">
      <c r="A30" s="100"/>
      <c r="B30" s="63"/>
      <c r="C30" s="63"/>
      <c r="D30" s="64"/>
    </row>
    <row r="31" spans="1:4" ht="12.75">
      <c r="A31" s="100"/>
      <c r="B31" s="63"/>
      <c r="C31" s="63"/>
      <c r="D31" s="64"/>
    </row>
    <row r="32" spans="1:4" ht="12.75">
      <c r="A32" s="100"/>
      <c r="B32" s="63"/>
      <c r="C32" s="63"/>
      <c r="D32" s="64"/>
    </row>
    <row r="33" spans="1:4" ht="12.75">
      <c r="A33" s="100"/>
      <c r="B33" s="63"/>
      <c r="C33" s="63"/>
      <c r="D33" s="64"/>
    </row>
    <row r="34" spans="1:4" ht="12.75">
      <c r="A34" s="100"/>
      <c r="B34" s="63"/>
      <c r="C34" s="63"/>
      <c r="D34" s="64"/>
    </row>
    <row r="35" spans="1:4" ht="12.75">
      <c r="A35" s="100"/>
      <c r="B35" s="63"/>
      <c r="C35" s="63"/>
      <c r="D35" s="64"/>
    </row>
    <row r="36" spans="1:4" ht="12.75">
      <c r="A36" s="100"/>
      <c r="B36" s="63"/>
      <c r="C36" s="63"/>
      <c r="D36" s="64"/>
    </row>
    <row r="37" spans="1:4" ht="12.75">
      <c r="A37" s="100"/>
      <c r="B37" s="63"/>
      <c r="C37" s="63"/>
      <c r="D37" s="64"/>
    </row>
    <row r="38" spans="1:4" ht="12.75">
      <c r="A38" s="100"/>
      <c r="B38" s="63"/>
      <c r="C38" s="63"/>
      <c r="D38" s="64"/>
    </row>
    <row r="39" spans="1:4" ht="12.75">
      <c r="A39" s="100"/>
      <c r="B39" s="63"/>
      <c r="C39" s="63"/>
      <c r="D39" s="64"/>
    </row>
    <row r="40" spans="1:4" ht="12.75">
      <c r="A40" s="100"/>
      <c r="B40" s="63"/>
      <c r="C40" s="63"/>
      <c r="D40" s="64"/>
    </row>
    <row r="41" spans="1:4" ht="12.75">
      <c r="A41" s="100"/>
      <c r="B41" s="63"/>
      <c r="C41" s="63"/>
      <c r="D41" s="64"/>
    </row>
    <row r="42" spans="1:4" ht="12.75">
      <c r="A42" s="100"/>
      <c r="B42" s="63"/>
      <c r="C42" s="63"/>
      <c r="D42" s="64"/>
    </row>
    <row r="43" spans="1:4" ht="12.75">
      <c r="A43" s="100"/>
      <c r="B43" s="63"/>
      <c r="C43" s="63"/>
      <c r="D43" s="64"/>
    </row>
    <row r="44" spans="1:4" ht="12.75">
      <c r="A44" s="100"/>
      <c r="B44" s="63"/>
      <c r="C44" s="63"/>
      <c r="D44" s="64"/>
    </row>
    <row r="45" spans="1:4" ht="12.75">
      <c r="A45" s="100"/>
      <c r="B45" s="63"/>
      <c r="C45" s="63"/>
      <c r="D45" s="64"/>
    </row>
    <row r="46" spans="1:4" ht="12.75">
      <c r="A46" s="100"/>
      <c r="B46" s="63"/>
      <c r="C46" s="63"/>
      <c r="D46" s="64"/>
    </row>
    <row r="47" spans="1:4" ht="12.75">
      <c r="A47" s="100"/>
      <c r="B47" s="63"/>
      <c r="C47" s="63"/>
      <c r="D47" s="64"/>
    </row>
    <row r="48" spans="1:4" ht="12.75">
      <c r="A48" s="100"/>
      <c r="B48" s="63"/>
      <c r="C48" s="63"/>
      <c r="D48" s="64"/>
    </row>
    <row r="49" spans="1:4" ht="12.75">
      <c r="A49" s="100"/>
      <c r="B49" s="63"/>
      <c r="C49" s="63"/>
      <c r="D49" s="64"/>
    </row>
    <row r="50" spans="1:4" ht="12.75">
      <c r="A50" s="100"/>
      <c r="B50" s="63"/>
      <c r="C50" s="63"/>
      <c r="D50" s="64"/>
    </row>
    <row r="51" spans="1:4" ht="12.75">
      <c r="A51" s="100"/>
      <c r="B51" s="63"/>
      <c r="C51" s="63"/>
      <c r="D51" s="64"/>
    </row>
    <row r="52" spans="1:4" ht="12.75">
      <c r="A52" s="100"/>
      <c r="B52" s="63"/>
      <c r="C52" s="63"/>
      <c r="D52" s="64"/>
    </row>
    <row r="53" spans="1:4" ht="12.75">
      <c r="A53" s="100"/>
      <c r="B53" s="63"/>
      <c r="C53" s="63"/>
      <c r="D53" s="64"/>
    </row>
    <row r="54" spans="1:4" ht="12.75">
      <c r="A54" s="100"/>
      <c r="B54" s="63"/>
      <c r="C54" s="63"/>
      <c r="D54" s="64"/>
    </row>
    <row r="55" spans="1:4" ht="12.75">
      <c r="A55" s="100"/>
      <c r="B55" s="63"/>
      <c r="C55" s="63"/>
      <c r="D55" s="64"/>
    </row>
    <row r="56" spans="1:4" ht="12.75">
      <c r="A56" s="100"/>
      <c r="B56" s="63"/>
      <c r="C56" s="63"/>
      <c r="D56" s="64"/>
    </row>
    <row r="57" spans="1:4" ht="12.75">
      <c r="A57" s="100"/>
      <c r="B57" s="63"/>
      <c r="C57" s="63"/>
      <c r="D57" s="64"/>
    </row>
    <row r="58" spans="1:4" ht="12.75">
      <c r="A58" s="100"/>
      <c r="B58" s="63"/>
      <c r="C58" s="63"/>
      <c r="D58" s="64"/>
    </row>
    <row r="59" spans="1:4" ht="12.75">
      <c r="A59" s="100"/>
      <c r="B59" s="63"/>
      <c r="C59" s="63"/>
      <c r="D59" s="64"/>
    </row>
    <row r="60" spans="1:4" ht="12.75">
      <c r="A60" s="100"/>
      <c r="B60" s="63"/>
      <c r="C60" s="63"/>
      <c r="D60" s="64"/>
    </row>
    <row r="61" spans="1:4" ht="12.75">
      <c r="A61" s="100"/>
      <c r="B61" s="63"/>
      <c r="C61" s="63"/>
      <c r="D61" s="64"/>
    </row>
    <row r="62" spans="1:4" ht="178.5" customHeight="1">
      <c r="A62" s="100"/>
      <c r="B62" s="113" t="s">
        <v>38</v>
      </c>
      <c r="C62" s="63"/>
      <c r="D62" s="64"/>
    </row>
    <row r="63" spans="1:4" ht="12">
      <c r="A63" s="101"/>
      <c r="B63" s="77" t="s">
        <v>127</v>
      </c>
      <c r="C63" s="77"/>
      <c r="D63" s="78"/>
    </row>
  </sheetData>
  <sheetProtection/>
  <mergeCells count="1">
    <mergeCell ref="B4:D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L81"/>
  <sheetViews>
    <sheetView tabSelected="1" workbookViewId="0" topLeftCell="A1">
      <selection activeCell="E7" sqref="E7"/>
    </sheetView>
  </sheetViews>
  <sheetFormatPr defaultColWidth="8.8515625" defaultRowHeight="12.75"/>
  <cols>
    <col min="1" max="1" width="11.140625" style="56" customWidth="1"/>
    <col min="2" max="2" width="6.421875" style="56" customWidth="1"/>
    <col min="3" max="3" width="70.140625" style="55" customWidth="1"/>
    <col min="4" max="4" width="11.00390625" style="56" customWidth="1"/>
    <col min="5" max="5" width="15.28125" style="55" customWidth="1"/>
    <col min="6" max="7" width="9.140625" style="3" customWidth="1"/>
    <col min="8" max="9" width="8.8515625" style="0" customWidth="1"/>
    <col min="10" max="12" width="8.8515625" style="0" hidden="1" customWidth="1"/>
  </cols>
  <sheetData>
    <row r="1" spans="1:9" s="2" customFormat="1" ht="15">
      <c r="A1" s="33"/>
      <c r="B1" s="34"/>
      <c r="C1" s="35"/>
      <c r="D1" s="36"/>
      <c r="E1" s="37"/>
      <c r="F1" s="18"/>
      <c r="G1" s="18"/>
      <c r="H1" s="18"/>
      <c r="I1" s="19"/>
    </row>
    <row r="2" spans="1:9" s="2" customFormat="1" ht="15">
      <c r="A2" s="38"/>
      <c r="B2" s="39"/>
      <c r="C2" s="40"/>
      <c r="D2" s="41"/>
      <c r="E2" s="42"/>
      <c r="F2" s="10"/>
      <c r="G2" s="10"/>
      <c r="H2" s="10"/>
      <c r="I2" s="14"/>
    </row>
    <row r="3" spans="1:9" s="2" customFormat="1" ht="15">
      <c r="A3" s="38"/>
      <c r="B3" s="39"/>
      <c r="C3" s="40"/>
      <c r="D3" s="41"/>
      <c r="E3" s="42"/>
      <c r="F3" s="10"/>
      <c r="G3" s="10"/>
      <c r="H3" s="10"/>
      <c r="I3" s="14"/>
    </row>
    <row r="4" spans="1:9" s="2" customFormat="1" ht="23.25">
      <c r="A4" s="38"/>
      <c r="B4" s="39"/>
      <c r="C4" s="114" t="s">
        <v>117</v>
      </c>
      <c r="D4" s="114"/>
      <c r="E4" s="114"/>
      <c r="F4" s="10"/>
      <c r="G4" s="10"/>
      <c r="H4" s="10"/>
      <c r="I4" s="14"/>
    </row>
    <row r="5" spans="1:9" s="2" customFormat="1" ht="15">
      <c r="A5" s="38"/>
      <c r="B5" s="39"/>
      <c r="C5" s="40"/>
      <c r="D5" s="41"/>
      <c r="E5" s="42"/>
      <c r="F5" s="10"/>
      <c r="G5" s="10"/>
      <c r="H5" s="10"/>
      <c r="I5" s="14"/>
    </row>
    <row r="6" spans="1:9" s="2" customFormat="1" ht="15">
      <c r="A6" s="38"/>
      <c r="B6" s="39"/>
      <c r="C6" s="40"/>
      <c r="D6" s="41"/>
      <c r="E6" s="43" t="s">
        <v>125</v>
      </c>
      <c r="F6" s="10"/>
      <c r="G6" s="10"/>
      <c r="H6" s="10"/>
      <c r="I6" s="14"/>
    </row>
    <row r="7" spans="1:9" s="2" customFormat="1" ht="15.75" customHeight="1">
      <c r="A7" s="38"/>
      <c r="B7" s="39"/>
      <c r="C7" s="44"/>
      <c r="D7" s="44"/>
      <c r="E7" s="45" t="s">
        <v>77</v>
      </c>
      <c r="F7" s="31"/>
      <c r="G7" s="31"/>
      <c r="H7" s="31"/>
      <c r="I7" s="32"/>
    </row>
    <row r="8" spans="1:9" s="2" customFormat="1" ht="15">
      <c r="A8" s="38"/>
      <c r="B8" s="39"/>
      <c r="C8" s="40"/>
      <c r="D8" s="41"/>
      <c r="E8" s="46"/>
      <c r="F8" s="10"/>
      <c r="G8" s="10"/>
      <c r="H8" s="10"/>
      <c r="I8" s="14"/>
    </row>
    <row r="9" spans="1:9" s="2" customFormat="1" ht="15">
      <c r="A9" s="47"/>
      <c r="B9" s="48"/>
      <c r="C9" s="49"/>
      <c r="D9" s="50"/>
      <c r="E9" s="51"/>
      <c r="F9" s="21"/>
      <c r="G9" s="21"/>
      <c r="H9" s="21"/>
      <c r="I9" s="22"/>
    </row>
    <row r="10" spans="1:9" s="2" customFormat="1" ht="15">
      <c r="A10" s="57"/>
      <c r="B10" s="58"/>
      <c r="C10" s="52"/>
      <c r="D10" s="53"/>
      <c r="E10" s="54"/>
      <c r="F10" s="11"/>
      <c r="G10" s="11"/>
      <c r="H10" s="11"/>
      <c r="I10" s="12"/>
    </row>
    <row r="11" spans="1:9" ht="15.75">
      <c r="A11" s="62"/>
      <c r="B11" s="44"/>
      <c r="C11" s="59"/>
      <c r="E11" s="67" t="s">
        <v>124</v>
      </c>
      <c r="F11" s="13"/>
      <c r="G11" s="13"/>
      <c r="H11" s="63"/>
      <c r="I11" s="64"/>
    </row>
    <row r="12" spans="1:9" ht="15.75">
      <c r="A12" s="115" t="s">
        <v>37</v>
      </c>
      <c r="B12" s="116"/>
      <c r="C12" s="116"/>
      <c r="D12" s="44"/>
      <c r="E12" s="59"/>
      <c r="F12" s="13"/>
      <c r="G12" s="13"/>
      <c r="H12" s="63"/>
      <c r="I12" s="64"/>
    </row>
    <row r="13" spans="1:9" ht="15.75">
      <c r="A13" s="65"/>
      <c r="B13" s="66"/>
      <c r="C13" s="96" t="s">
        <v>113</v>
      </c>
      <c r="E13" s="68"/>
      <c r="F13" s="68"/>
      <c r="G13" s="68"/>
      <c r="H13" s="68"/>
      <c r="I13" s="64"/>
    </row>
    <row r="14" spans="1:9" ht="16.5" thickBot="1">
      <c r="A14" s="69"/>
      <c r="B14" s="67"/>
      <c r="C14" s="59"/>
      <c r="D14" s="44"/>
      <c r="E14" s="59"/>
      <c r="F14" s="13"/>
      <c r="G14" s="13"/>
      <c r="H14" s="63"/>
      <c r="I14" s="64"/>
    </row>
    <row r="15" spans="1:9" ht="16.5" thickBot="1">
      <c r="A15" s="62" t="s">
        <v>23</v>
      </c>
      <c r="B15" s="44"/>
      <c r="C15" s="59" t="s">
        <v>111</v>
      </c>
      <c r="D15" s="44"/>
      <c r="E15" s="108">
        <v>19000</v>
      </c>
      <c r="F15" s="13" t="s">
        <v>30</v>
      </c>
      <c r="G15" s="13"/>
      <c r="H15" s="13"/>
      <c r="I15" s="64"/>
    </row>
    <row r="16" spans="1:9" ht="15.75" thickBot="1">
      <c r="A16" s="62"/>
      <c r="B16" s="44"/>
      <c r="C16" s="59"/>
      <c r="D16" s="44"/>
      <c r="E16" s="105"/>
      <c r="F16" s="13"/>
      <c r="G16" s="13"/>
      <c r="H16" s="13"/>
      <c r="I16" s="64"/>
    </row>
    <row r="17" spans="1:9" ht="16.5" thickBot="1">
      <c r="A17" s="62" t="s">
        <v>24</v>
      </c>
      <c r="B17" s="44"/>
      <c r="C17" s="59" t="s">
        <v>102</v>
      </c>
      <c r="D17" s="44"/>
      <c r="E17" s="108">
        <v>500</v>
      </c>
      <c r="F17" s="13" t="s">
        <v>31</v>
      </c>
      <c r="G17" s="13"/>
      <c r="H17" s="13"/>
      <c r="I17" s="64"/>
    </row>
    <row r="18" spans="1:9" ht="15.75" thickBot="1">
      <c r="A18" s="62"/>
      <c r="B18" s="44"/>
      <c r="C18" s="59"/>
      <c r="D18" s="44"/>
      <c r="E18" s="105"/>
      <c r="F18" s="13"/>
      <c r="G18" s="13"/>
      <c r="H18" s="13"/>
      <c r="I18" s="64"/>
    </row>
    <row r="19" spans="1:9" ht="16.5" thickBot="1">
      <c r="A19" s="62" t="s">
        <v>25</v>
      </c>
      <c r="B19" s="44"/>
      <c r="C19" s="59" t="s">
        <v>103</v>
      </c>
      <c r="D19" s="44"/>
      <c r="E19" s="108">
        <v>1500</v>
      </c>
      <c r="F19" s="13" t="s">
        <v>31</v>
      </c>
      <c r="G19" s="13"/>
      <c r="H19" s="13"/>
      <c r="I19" s="64"/>
    </row>
    <row r="20" spans="1:9" ht="15.75" thickBot="1">
      <c r="A20" s="62"/>
      <c r="B20" s="44"/>
      <c r="C20" s="59"/>
      <c r="D20" s="44"/>
      <c r="E20" s="105"/>
      <c r="F20" s="13"/>
      <c r="G20" s="13"/>
      <c r="H20" s="13"/>
      <c r="I20" s="64"/>
    </row>
    <row r="21" spans="1:9" ht="15.75" thickBot="1">
      <c r="A21" s="62" t="s">
        <v>0</v>
      </c>
      <c r="B21" s="44"/>
      <c r="C21" s="3" t="s">
        <v>112</v>
      </c>
      <c r="D21" s="71"/>
      <c r="E21" s="108">
        <v>200000</v>
      </c>
      <c r="F21" s="13" t="s">
        <v>32</v>
      </c>
      <c r="G21" s="13"/>
      <c r="H21" s="13"/>
      <c r="I21" s="64"/>
    </row>
    <row r="22" spans="1:9" ht="15">
      <c r="A22" s="62"/>
      <c r="B22" s="44"/>
      <c r="C22" s="59"/>
      <c r="D22" s="44"/>
      <c r="E22" s="105"/>
      <c r="F22" s="13"/>
      <c r="G22" s="13"/>
      <c r="H22" s="13"/>
      <c r="I22" s="64"/>
    </row>
    <row r="23" spans="1:9" ht="15.75" thickBot="1">
      <c r="A23" s="62" t="s">
        <v>26</v>
      </c>
      <c r="B23" s="44"/>
      <c r="C23" s="3" t="s">
        <v>118</v>
      </c>
      <c r="D23" s="71"/>
      <c r="E23" s="105"/>
      <c r="F23" s="13"/>
      <c r="G23" s="13"/>
      <c r="H23" s="13"/>
      <c r="I23" s="64"/>
    </row>
    <row r="24" spans="1:9" ht="15.75" thickBot="1">
      <c r="A24" s="62"/>
      <c r="B24" s="44"/>
      <c r="C24" s="59" t="s">
        <v>78</v>
      </c>
      <c r="D24" s="71"/>
      <c r="E24" s="104">
        <v>300</v>
      </c>
      <c r="F24" s="13" t="s">
        <v>33</v>
      </c>
      <c r="G24" s="13"/>
      <c r="H24" s="13"/>
      <c r="I24" s="64"/>
    </row>
    <row r="25" spans="1:9" ht="16.5" thickBot="1">
      <c r="A25" s="62"/>
      <c r="B25" s="44"/>
      <c r="C25" s="72" t="s">
        <v>79</v>
      </c>
      <c r="D25" s="71"/>
      <c r="E25" s="105"/>
      <c r="F25" s="13"/>
      <c r="G25" s="13"/>
      <c r="H25" s="13"/>
      <c r="I25" s="64"/>
    </row>
    <row r="26" spans="1:12" ht="15.75" thickBot="1">
      <c r="A26" s="62"/>
      <c r="B26" s="44"/>
      <c r="C26" s="59" t="s">
        <v>80</v>
      </c>
      <c r="D26" s="44" t="s">
        <v>17</v>
      </c>
      <c r="E26" s="104">
        <v>0</v>
      </c>
      <c r="F26" s="60"/>
      <c r="G26" s="104">
        <v>0</v>
      </c>
      <c r="H26" s="13"/>
      <c r="I26" s="64"/>
      <c r="J26" s="6">
        <f>(E26+G26)/2</f>
        <v>0</v>
      </c>
      <c r="L26" s="7">
        <f>IF(E24&gt;0,E24,J26)</f>
        <v>300</v>
      </c>
    </row>
    <row r="27" spans="1:9" ht="15">
      <c r="A27" s="62"/>
      <c r="B27" s="44"/>
      <c r="C27" s="59"/>
      <c r="D27" s="44"/>
      <c r="E27" s="105"/>
      <c r="F27" s="13"/>
      <c r="G27" s="13"/>
      <c r="H27" s="13"/>
      <c r="I27" s="64"/>
    </row>
    <row r="28" spans="1:9" ht="15">
      <c r="A28" s="62"/>
      <c r="B28" s="44"/>
      <c r="C28" s="59"/>
      <c r="D28" s="44"/>
      <c r="E28" s="105"/>
      <c r="F28" s="13"/>
      <c r="G28" s="13"/>
      <c r="H28" s="13"/>
      <c r="I28" s="64"/>
    </row>
    <row r="29" spans="1:9" ht="15.75" thickBot="1">
      <c r="A29" s="62" t="s">
        <v>1</v>
      </c>
      <c r="B29" s="44"/>
      <c r="C29" s="59" t="s">
        <v>119</v>
      </c>
      <c r="D29" s="44"/>
      <c r="E29" s="105"/>
      <c r="F29" s="13"/>
      <c r="G29" s="13"/>
      <c r="H29" s="13"/>
      <c r="I29" s="64"/>
    </row>
    <row r="30" spans="1:9" ht="15.75" thickBot="1">
      <c r="A30" s="62"/>
      <c r="B30" s="44"/>
      <c r="C30" s="59" t="s">
        <v>82</v>
      </c>
      <c r="D30" s="44"/>
      <c r="E30" s="104">
        <v>300</v>
      </c>
      <c r="F30" s="13" t="s">
        <v>33</v>
      </c>
      <c r="G30" s="13"/>
      <c r="H30" s="13"/>
      <c r="I30" s="64"/>
    </row>
    <row r="31" spans="1:9" ht="16.5" thickBot="1">
      <c r="A31" s="62"/>
      <c r="B31" s="44"/>
      <c r="C31" s="72" t="s">
        <v>81</v>
      </c>
      <c r="D31" s="44"/>
      <c r="E31" s="105"/>
      <c r="F31" s="13"/>
      <c r="G31" s="13"/>
      <c r="H31" s="13"/>
      <c r="I31" s="64"/>
    </row>
    <row r="32" spans="1:12" ht="15.75" thickBot="1">
      <c r="A32" s="62"/>
      <c r="B32" s="44"/>
      <c r="C32" s="59" t="s">
        <v>80</v>
      </c>
      <c r="D32" s="44" t="s">
        <v>17</v>
      </c>
      <c r="E32" s="104">
        <v>0</v>
      </c>
      <c r="F32" s="60" t="s">
        <v>18</v>
      </c>
      <c r="G32" s="104">
        <v>0</v>
      </c>
      <c r="H32" s="13"/>
      <c r="I32" s="64"/>
      <c r="J32" s="6">
        <f>(E32+G32)/2</f>
        <v>0</v>
      </c>
      <c r="L32" s="7">
        <f>IF(E30&gt;0,E30,J32)</f>
        <v>300</v>
      </c>
    </row>
    <row r="33" spans="1:12" ht="15">
      <c r="A33" s="62"/>
      <c r="B33" s="44"/>
      <c r="C33" s="59"/>
      <c r="D33" s="44"/>
      <c r="E33" s="106"/>
      <c r="F33" s="30"/>
      <c r="G33" s="30"/>
      <c r="H33" s="30"/>
      <c r="I33" s="64"/>
      <c r="J33" s="4"/>
      <c r="K33" s="4"/>
      <c r="L33" s="4"/>
    </row>
    <row r="34" spans="1:9" ht="15.75" thickBot="1">
      <c r="A34" s="62" t="s">
        <v>2</v>
      </c>
      <c r="B34" s="44"/>
      <c r="C34" s="59" t="s">
        <v>120</v>
      </c>
      <c r="D34" s="44"/>
      <c r="E34" s="105"/>
      <c r="F34" s="13"/>
      <c r="G34" s="13"/>
      <c r="H34" s="13"/>
      <c r="I34" s="64"/>
    </row>
    <row r="35" spans="1:9" ht="15.75" thickBot="1">
      <c r="A35" s="62"/>
      <c r="B35" s="44"/>
      <c r="C35" s="59" t="s">
        <v>82</v>
      </c>
      <c r="D35" s="44"/>
      <c r="E35" s="104">
        <v>125</v>
      </c>
      <c r="F35" s="13" t="s">
        <v>33</v>
      </c>
      <c r="G35" s="13"/>
      <c r="H35" s="13"/>
      <c r="I35" s="64"/>
    </row>
    <row r="36" spans="1:9" ht="16.5" thickBot="1">
      <c r="A36" s="62"/>
      <c r="B36" s="44"/>
      <c r="C36" s="72" t="s">
        <v>81</v>
      </c>
      <c r="D36" s="44"/>
      <c r="E36" s="105"/>
      <c r="F36" s="13"/>
      <c r="G36" s="13"/>
      <c r="H36" s="13"/>
      <c r="I36" s="64"/>
    </row>
    <row r="37" spans="1:12" ht="15.75" thickBot="1">
      <c r="A37" s="62"/>
      <c r="B37" s="44"/>
      <c r="C37" s="59" t="s">
        <v>80</v>
      </c>
      <c r="D37" s="44" t="s">
        <v>17</v>
      </c>
      <c r="E37" s="104">
        <v>0</v>
      </c>
      <c r="F37" s="60" t="s">
        <v>18</v>
      </c>
      <c r="G37" s="104">
        <v>0</v>
      </c>
      <c r="H37" s="13"/>
      <c r="I37" s="64"/>
      <c r="J37" s="6">
        <f>(E37+G37)/2</f>
        <v>0</v>
      </c>
      <c r="L37" s="7">
        <f>IF(E35&gt;0,E35,J37)</f>
        <v>125</v>
      </c>
    </row>
    <row r="38" spans="1:9" ht="15.75" thickBot="1">
      <c r="A38" s="62"/>
      <c r="B38" s="44"/>
      <c r="C38" s="59"/>
      <c r="D38" s="44"/>
      <c r="E38" s="105"/>
      <c r="F38" s="13"/>
      <c r="G38" s="13"/>
      <c r="H38" s="13"/>
      <c r="I38" s="64"/>
    </row>
    <row r="39" spans="1:9" ht="15.75" thickBot="1">
      <c r="A39" s="62" t="s">
        <v>27</v>
      </c>
      <c r="B39" s="44"/>
      <c r="C39" s="59" t="s">
        <v>28</v>
      </c>
      <c r="D39" s="44"/>
      <c r="E39" s="110">
        <v>5</v>
      </c>
      <c r="F39" s="13" t="s">
        <v>19</v>
      </c>
      <c r="G39" s="13"/>
      <c r="H39" s="13"/>
      <c r="I39" s="64"/>
    </row>
    <row r="40" spans="1:9" ht="15.75" thickBot="1">
      <c r="A40" s="62"/>
      <c r="B40" s="44"/>
      <c r="C40" s="59"/>
      <c r="D40" s="44"/>
      <c r="E40" s="105"/>
      <c r="F40" s="13"/>
      <c r="G40" s="13"/>
      <c r="H40" s="13"/>
      <c r="I40" s="64"/>
    </row>
    <row r="41" spans="1:9" ht="15.75" thickBot="1">
      <c r="A41" s="62" t="s">
        <v>3</v>
      </c>
      <c r="B41" s="44"/>
      <c r="C41" s="59" t="s">
        <v>22</v>
      </c>
      <c r="D41" s="44"/>
      <c r="E41" s="110" t="s">
        <v>122</v>
      </c>
      <c r="F41" s="13" t="s">
        <v>19</v>
      </c>
      <c r="G41" s="13"/>
      <c r="H41" s="13"/>
      <c r="I41" s="64"/>
    </row>
    <row r="42" spans="1:9" ht="15.75" thickBot="1">
      <c r="A42" s="62"/>
      <c r="B42" s="44"/>
      <c r="C42" s="59"/>
      <c r="D42" s="44"/>
      <c r="E42" s="105"/>
      <c r="F42" s="13"/>
      <c r="G42" s="13"/>
      <c r="H42" s="13"/>
      <c r="I42" s="64"/>
    </row>
    <row r="43" spans="1:9" ht="15.75" thickBot="1">
      <c r="A43" s="62" t="s">
        <v>4</v>
      </c>
      <c r="B43" s="44"/>
      <c r="C43" s="59" t="s">
        <v>5</v>
      </c>
      <c r="D43" s="44"/>
      <c r="E43" s="110" t="s">
        <v>122</v>
      </c>
      <c r="F43" s="13" t="s">
        <v>19</v>
      </c>
      <c r="G43" s="13"/>
      <c r="H43" s="13"/>
      <c r="I43" s="64"/>
    </row>
    <row r="44" spans="1:9" ht="15">
      <c r="A44" s="62"/>
      <c r="B44" s="44"/>
      <c r="C44" s="59"/>
      <c r="D44" s="44"/>
      <c r="E44" s="105"/>
      <c r="F44" s="13"/>
      <c r="G44" s="13"/>
      <c r="H44" s="13"/>
      <c r="I44" s="64"/>
    </row>
    <row r="45" spans="1:9" ht="15.75" thickBot="1">
      <c r="A45" s="62" t="s">
        <v>6</v>
      </c>
      <c r="B45" s="44"/>
      <c r="C45" s="3" t="s">
        <v>29</v>
      </c>
      <c r="D45" s="71"/>
      <c r="E45" s="105"/>
      <c r="F45" s="13"/>
      <c r="G45" s="13"/>
      <c r="H45" s="13"/>
      <c r="I45" s="64"/>
    </row>
    <row r="46" spans="1:9" ht="15.75" thickBot="1">
      <c r="A46" s="62"/>
      <c r="B46" s="44"/>
      <c r="C46" s="59" t="s">
        <v>83</v>
      </c>
      <c r="D46" s="44"/>
      <c r="E46" s="104">
        <v>0</v>
      </c>
      <c r="F46" s="13"/>
      <c r="G46" s="13"/>
      <c r="H46" s="13"/>
      <c r="I46" s="64"/>
    </row>
    <row r="47" spans="1:9" ht="16.5" thickBot="1">
      <c r="A47" s="62"/>
      <c r="B47" s="44"/>
      <c r="C47" s="72" t="s">
        <v>81</v>
      </c>
      <c r="D47" s="44"/>
      <c r="E47" s="105"/>
      <c r="F47" s="13"/>
      <c r="G47" s="13"/>
      <c r="H47" s="13"/>
      <c r="I47" s="64"/>
    </row>
    <row r="48" spans="1:12" ht="15.75" thickBot="1">
      <c r="A48" s="62"/>
      <c r="B48" s="44"/>
      <c r="C48" s="59" t="s">
        <v>80</v>
      </c>
      <c r="D48" s="44" t="s">
        <v>20</v>
      </c>
      <c r="E48" s="104">
        <v>15</v>
      </c>
      <c r="F48" s="60" t="s">
        <v>21</v>
      </c>
      <c r="G48" s="104">
        <v>25</v>
      </c>
      <c r="H48" s="13"/>
      <c r="I48" s="64"/>
      <c r="J48" s="6">
        <f>(E48+G48)/2</f>
        <v>20</v>
      </c>
      <c r="L48" s="7">
        <f>IF(E46&gt;0,E46,J48)</f>
        <v>20</v>
      </c>
    </row>
    <row r="49" spans="1:9" ht="15">
      <c r="A49" s="62"/>
      <c r="B49" s="44"/>
      <c r="C49" s="59"/>
      <c r="D49" s="44"/>
      <c r="E49" s="105"/>
      <c r="F49" s="13"/>
      <c r="G49" s="13"/>
      <c r="H49" s="13"/>
      <c r="I49" s="64"/>
    </row>
    <row r="50" spans="1:9" ht="15.75" thickBot="1">
      <c r="A50" s="62" t="s">
        <v>7</v>
      </c>
      <c r="B50" s="44"/>
      <c r="C50" s="3" t="s">
        <v>12</v>
      </c>
      <c r="D50" s="71"/>
      <c r="E50" s="105"/>
      <c r="F50" s="13"/>
      <c r="G50" s="13"/>
      <c r="H50" s="13"/>
      <c r="I50" s="64"/>
    </row>
    <row r="51" spans="1:9" ht="15.75" thickBot="1">
      <c r="A51" s="62"/>
      <c r="B51" s="44"/>
      <c r="C51" s="59" t="s">
        <v>83</v>
      </c>
      <c r="D51" s="44"/>
      <c r="E51" s="107">
        <v>0</v>
      </c>
      <c r="F51" s="13"/>
      <c r="G51" s="13"/>
      <c r="H51" s="13"/>
      <c r="I51" s="64"/>
    </row>
    <row r="52" spans="1:9" ht="16.5" thickBot="1">
      <c r="A52" s="62"/>
      <c r="B52" s="44"/>
      <c r="C52" s="72" t="s">
        <v>81</v>
      </c>
      <c r="D52" s="44"/>
      <c r="E52" s="105"/>
      <c r="F52" s="13"/>
      <c r="G52" s="13"/>
      <c r="H52" s="13"/>
      <c r="I52" s="64"/>
    </row>
    <row r="53" spans="1:12" ht="15.75" thickBot="1">
      <c r="A53" s="62"/>
      <c r="B53" s="44"/>
      <c r="C53" s="59" t="s">
        <v>80</v>
      </c>
      <c r="D53" s="44" t="s">
        <v>84</v>
      </c>
      <c r="E53" s="104">
        <v>5</v>
      </c>
      <c r="F53" s="60" t="s">
        <v>21</v>
      </c>
      <c r="G53" s="104">
        <v>10</v>
      </c>
      <c r="H53" s="13"/>
      <c r="I53" s="64"/>
      <c r="J53" s="6">
        <f>(E53+G53)/2</f>
        <v>7.5</v>
      </c>
      <c r="L53" s="7">
        <f>IF(E51&gt;0,E51,J53)</f>
        <v>7.5</v>
      </c>
    </row>
    <row r="54" spans="1:9" ht="15">
      <c r="A54" s="62"/>
      <c r="B54" s="44"/>
      <c r="C54" s="59"/>
      <c r="D54" s="44"/>
      <c r="E54" s="105"/>
      <c r="F54" s="13"/>
      <c r="G54" s="13"/>
      <c r="H54" s="13"/>
      <c r="I54" s="64"/>
    </row>
    <row r="55" spans="1:9" ht="15.75" thickBot="1">
      <c r="A55" s="62" t="s">
        <v>8</v>
      </c>
      <c r="B55" s="44"/>
      <c r="C55" s="3" t="s">
        <v>9</v>
      </c>
      <c r="D55" s="71"/>
      <c r="E55" s="105"/>
      <c r="F55" s="13"/>
      <c r="G55" s="13"/>
      <c r="H55" s="13"/>
      <c r="I55" s="64"/>
    </row>
    <row r="56" spans="1:9" ht="15.75" thickBot="1">
      <c r="A56" s="62"/>
      <c r="B56" s="44"/>
      <c r="C56" s="59" t="s">
        <v>85</v>
      </c>
      <c r="D56" s="44"/>
      <c r="E56" s="107">
        <v>0</v>
      </c>
      <c r="F56" s="13"/>
      <c r="G56" s="13"/>
      <c r="H56" s="13"/>
      <c r="I56" s="64"/>
    </row>
    <row r="57" spans="1:9" ht="16.5" thickBot="1">
      <c r="A57" s="62"/>
      <c r="B57" s="44"/>
      <c r="C57" s="72" t="s">
        <v>81</v>
      </c>
      <c r="D57" s="44"/>
      <c r="E57" s="105"/>
      <c r="F57" s="13"/>
      <c r="G57" s="13"/>
      <c r="H57" s="13"/>
      <c r="I57" s="64"/>
    </row>
    <row r="58" spans="1:12" ht="15.75" thickBot="1">
      <c r="A58" s="62"/>
      <c r="B58" s="44"/>
      <c r="C58" s="59" t="s">
        <v>80</v>
      </c>
      <c r="D58" s="44" t="s">
        <v>20</v>
      </c>
      <c r="E58" s="104">
        <v>5</v>
      </c>
      <c r="F58" s="60" t="s">
        <v>21</v>
      </c>
      <c r="G58" s="104">
        <v>10</v>
      </c>
      <c r="H58" s="13"/>
      <c r="I58" s="64"/>
      <c r="J58" s="6">
        <f>(E58+G58)/2</f>
        <v>7.5</v>
      </c>
      <c r="L58" s="7">
        <f>IF(E56&gt;0,E56,J58)</f>
        <v>7.5</v>
      </c>
    </row>
    <row r="59" spans="1:9" ht="15">
      <c r="A59" s="62"/>
      <c r="B59" s="44"/>
      <c r="C59" s="59"/>
      <c r="D59" s="44"/>
      <c r="E59" s="105"/>
      <c r="F59" s="13"/>
      <c r="G59" s="13"/>
      <c r="H59" s="13"/>
      <c r="I59" s="64"/>
    </row>
    <row r="60" spans="1:9" ht="15.75" thickBot="1">
      <c r="A60" s="62" t="s">
        <v>10</v>
      </c>
      <c r="B60" s="44"/>
      <c r="C60" s="3" t="s">
        <v>11</v>
      </c>
      <c r="D60" s="71"/>
      <c r="E60" s="105"/>
      <c r="F60" s="13"/>
      <c r="G60" s="13"/>
      <c r="H60" s="13"/>
      <c r="I60" s="64"/>
    </row>
    <row r="61" spans="1:9" ht="15.75" thickBot="1">
      <c r="A61" s="62"/>
      <c r="B61" s="44"/>
      <c r="C61" s="59" t="s">
        <v>83</v>
      </c>
      <c r="D61" s="44" t="s">
        <v>121</v>
      </c>
      <c r="E61" s="107">
        <v>0</v>
      </c>
      <c r="F61" s="13"/>
      <c r="G61" s="13"/>
      <c r="H61" s="13"/>
      <c r="I61" s="64"/>
    </row>
    <row r="62" spans="1:9" ht="16.5" thickBot="1">
      <c r="A62" s="62"/>
      <c r="B62" s="44"/>
      <c r="C62" s="72" t="s">
        <v>81</v>
      </c>
      <c r="D62" s="44"/>
      <c r="E62" s="105"/>
      <c r="F62" s="13"/>
      <c r="G62" s="13"/>
      <c r="H62" s="13"/>
      <c r="I62" s="64"/>
    </row>
    <row r="63" spans="1:12" ht="15.75" thickBot="1">
      <c r="A63" s="62"/>
      <c r="B63" s="44"/>
      <c r="C63" s="59" t="s">
        <v>80</v>
      </c>
      <c r="D63" s="44" t="s">
        <v>20</v>
      </c>
      <c r="E63" s="104">
        <v>7</v>
      </c>
      <c r="F63" s="60" t="s">
        <v>21</v>
      </c>
      <c r="G63" s="104">
        <v>10</v>
      </c>
      <c r="H63" s="13"/>
      <c r="I63" s="64"/>
      <c r="J63" s="6">
        <f>(E63+G63)/2</f>
        <v>8.5</v>
      </c>
      <c r="L63" s="7">
        <f>IF(E61&gt;0,E61,J63)</f>
        <v>8.5</v>
      </c>
    </row>
    <row r="64" spans="1:9" ht="15.75" thickBot="1">
      <c r="A64" s="62"/>
      <c r="B64" s="44"/>
      <c r="C64" s="59"/>
      <c r="D64" s="44"/>
      <c r="E64" s="105"/>
      <c r="F64" s="13"/>
      <c r="G64" s="13"/>
      <c r="H64" s="13"/>
      <c r="I64" s="64"/>
    </row>
    <row r="65" spans="1:9" ht="15.75" thickBot="1">
      <c r="A65" s="62" t="s">
        <v>87</v>
      </c>
      <c r="B65" s="44"/>
      <c r="C65" s="3" t="s">
        <v>104</v>
      </c>
      <c r="D65" s="71"/>
      <c r="E65" s="104">
        <v>35</v>
      </c>
      <c r="F65" s="13" t="s">
        <v>34</v>
      </c>
      <c r="G65" s="13"/>
      <c r="H65" s="13"/>
      <c r="I65" s="64"/>
    </row>
    <row r="66" spans="1:9" ht="15">
      <c r="A66" s="62"/>
      <c r="B66" s="44"/>
      <c r="C66" s="70"/>
      <c r="D66" s="71"/>
      <c r="E66" s="105"/>
      <c r="F66" s="13"/>
      <c r="G66" s="13"/>
      <c r="H66" s="13"/>
      <c r="I66" s="64"/>
    </row>
    <row r="67" spans="1:9" ht="15.75" thickBot="1">
      <c r="A67" s="62"/>
      <c r="B67" s="44"/>
      <c r="C67" s="44"/>
      <c r="D67" s="44"/>
      <c r="E67" s="105"/>
      <c r="F67" s="60"/>
      <c r="G67" s="61"/>
      <c r="H67" s="13"/>
      <c r="I67" s="64"/>
    </row>
    <row r="68" spans="1:9" ht="15.75" thickBot="1">
      <c r="A68" s="62" t="s">
        <v>88</v>
      </c>
      <c r="B68" s="44"/>
      <c r="C68" s="3" t="s">
        <v>105</v>
      </c>
      <c r="D68" s="71"/>
      <c r="E68" s="104">
        <v>80000</v>
      </c>
      <c r="F68" s="13" t="s">
        <v>33</v>
      </c>
      <c r="G68" s="13"/>
      <c r="H68" s="13"/>
      <c r="I68" s="64"/>
    </row>
    <row r="69" spans="1:9" ht="15.75" thickBot="1">
      <c r="A69" s="62"/>
      <c r="B69" s="44"/>
      <c r="C69" s="59"/>
      <c r="D69" s="44"/>
      <c r="E69" s="105"/>
      <c r="F69" s="13"/>
      <c r="G69" s="13"/>
      <c r="H69" s="13"/>
      <c r="I69" s="64"/>
    </row>
    <row r="70" spans="1:9" ht="15.75" thickBot="1">
      <c r="A70" s="62" t="s">
        <v>13</v>
      </c>
      <c r="B70" s="44"/>
      <c r="C70" s="3" t="s">
        <v>106</v>
      </c>
      <c r="D70" s="71"/>
      <c r="E70" s="108">
        <v>150</v>
      </c>
      <c r="F70" s="13" t="s">
        <v>35</v>
      </c>
      <c r="G70" s="13"/>
      <c r="H70" s="13"/>
      <c r="I70" s="64"/>
    </row>
    <row r="71" spans="1:9" ht="15.75" thickBot="1">
      <c r="A71" s="62"/>
      <c r="B71" s="44"/>
      <c r="C71" s="59"/>
      <c r="D71" s="44"/>
      <c r="E71" s="105"/>
      <c r="F71" s="13"/>
      <c r="G71" s="13"/>
      <c r="H71" s="13"/>
      <c r="I71" s="64"/>
    </row>
    <row r="72" spans="1:9" ht="15.75" thickBot="1">
      <c r="A72" s="62" t="s">
        <v>89</v>
      </c>
      <c r="B72" s="44"/>
      <c r="C72" s="3" t="s">
        <v>107</v>
      </c>
      <c r="D72" s="44"/>
      <c r="E72" s="108">
        <v>8000</v>
      </c>
      <c r="F72" s="13" t="s">
        <v>36</v>
      </c>
      <c r="G72" s="13"/>
      <c r="H72" s="13"/>
      <c r="I72" s="64"/>
    </row>
    <row r="73" spans="1:9" ht="15.75" thickBot="1">
      <c r="A73" s="62"/>
      <c r="B73" s="44"/>
      <c r="C73" s="59"/>
      <c r="D73" s="44"/>
      <c r="E73" s="105"/>
      <c r="F73" s="13"/>
      <c r="G73" s="13"/>
      <c r="H73" s="13"/>
      <c r="I73" s="64"/>
    </row>
    <row r="74" spans="1:9" ht="15.75" thickBot="1">
      <c r="A74" s="62" t="s">
        <v>14</v>
      </c>
      <c r="B74" s="44"/>
      <c r="C74" s="3" t="s">
        <v>108</v>
      </c>
      <c r="D74" s="71"/>
      <c r="E74" s="104">
        <v>50000</v>
      </c>
      <c r="F74" s="13" t="s">
        <v>33</v>
      </c>
      <c r="G74" s="13"/>
      <c r="H74" s="13"/>
      <c r="I74" s="64"/>
    </row>
    <row r="75" spans="1:9" ht="15.75" thickBot="1">
      <c r="A75" s="62"/>
      <c r="B75" s="44"/>
      <c r="C75" s="59"/>
      <c r="D75" s="44"/>
      <c r="E75" s="105"/>
      <c r="F75" s="13"/>
      <c r="G75" s="13"/>
      <c r="H75" s="13"/>
      <c r="I75" s="64"/>
    </row>
    <row r="76" spans="1:9" ht="15.75" thickBot="1">
      <c r="A76" s="62" t="s">
        <v>15</v>
      </c>
      <c r="B76" s="44"/>
      <c r="C76" s="3" t="s">
        <v>109</v>
      </c>
      <c r="D76" s="71"/>
      <c r="E76" s="104">
        <v>0</v>
      </c>
      <c r="F76" s="13" t="s">
        <v>33</v>
      </c>
      <c r="G76" s="13"/>
      <c r="H76" s="13"/>
      <c r="I76" s="64"/>
    </row>
    <row r="77" spans="1:9" ht="15.75" thickBot="1">
      <c r="A77" s="62"/>
      <c r="B77" s="44"/>
      <c r="C77" s="59"/>
      <c r="D77" s="44"/>
      <c r="E77" s="105"/>
      <c r="F77" s="13"/>
      <c r="G77" s="13"/>
      <c r="H77" s="13"/>
      <c r="I77" s="64"/>
    </row>
    <row r="78" spans="1:9" ht="15.75" thickBot="1">
      <c r="A78" s="62" t="s">
        <v>16</v>
      </c>
      <c r="B78" s="44"/>
      <c r="C78" s="59" t="s">
        <v>110</v>
      </c>
      <c r="D78" s="73"/>
      <c r="E78" s="104">
        <v>100</v>
      </c>
      <c r="F78" s="13" t="s">
        <v>33</v>
      </c>
      <c r="G78" s="13"/>
      <c r="H78" s="13"/>
      <c r="I78" s="64"/>
    </row>
    <row r="79" spans="1:9" ht="15.75" thickBot="1">
      <c r="A79" s="62"/>
      <c r="B79" s="44"/>
      <c r="C79" s="59"/>
      <c r="D79" s="44"/>
      <c r="E79" s="105"/>
      <c r="F79" s="13"/>
      <c r="G79" s="13"/>
      <c r="H79" s="13"/>
      <c r="I79" s="64"/>
    </row>
    <row r="80" spans="1:9" ht="15.75" thickBot="1">
      <c r="A80" s="62" t="s">
        <v>90</v>
      </c>
      <c r="B80" s="44"/>
      <c r="C80" s="59" t="s">
        <v>53</v>
      </c>
      <c r="D80" s="73"/>
      <c r="E80" s="111">
        <v>0.1</v>
      </c>
      <c r="F80" s="13" t="s">
        <v>86</v>
      </c>
      <c r="G80" s="13"/>
      <c r="H80" s="13"/>
      <c r="I80" s="64"/>
    </row>
    <row r="81" spans="1:9" ht="15">
      <c r="A81" s="74"/>
      <c r="B81" s="75"/>
      <c r="C81" s="76"/>
      <c r="D81" s="75"/>
      <c r="E81" s="76"/>
      <c r="F81" s="16"/>
      <c r="G81" s="16"/>
      <c r="H81" s="77"/>
      <c r="I81" s="78"/>
    </row>
  </sheetData>
  <sheetProtection/>
  <mergeCells count="2">
    <mergeCell ref="C4:E4"/>
    <mergeCell ref="A12:C12"/>
  </mergeCells>
  <printOptions/>
  <pageMargins left="0.7480314960629921" right="0.7480314960629921" top="0.984251968503937" bottom="0.984251968503937" header="0.5118110236220472" footer="0.5118110236220472"/>
  <pageSetup fitToHeight="2" horizontalDpi="600" verticalDpi="600" orientation="portrait" paperSize="9" scale="51"/>
  <headerFooter alignWithMargins="0">
    <oddHeader>&amp;Le-FISCAL questionnaire&amp;R&amp;A</oddHeader>
    <oddFooter>&amp;C&amp;P</oddFooter>
  </headerFooter>
  <rowBreaks count="2" manualBreakCount="2">
    <brk id="49" max="255" man="1"/>
    <brk id="69" max="255" man="1"/>
  </rowBreaks>
  <ignoredErrors>
    <ignoredError sqref="A15:A72 A73:A77 A79 A78 A80"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K105"/>
  <sheetViews>
    <sheetView workbookViewId="0" topLeftCell="A10">
      <selection activeCell="F51" sqref="F51"/>
    </sheetView>
  </sheetViews>
  <sheetFormatPr defaultColWidth="8.8515625" defaultRowHeight="12.75"/>
  <cols>
    <col min="1" max="1" width="8.8515625" style="0" customWidth="1"/>
    <col min="2" max="2" width="34.140625" style="0" customWidth="1"/>
    <col min="3" max="3" width="19.421875" style="0" customWidth="1"/>
    <col min="4" max="4" width="5.28125" style="0" customWidth="1"/>
    <col min="5" max="5" width="30.421875" style="0" customWidth="1"/>
    <col min="6" max="6" width="18.421875" style="0" customWidth="1"/>
  </cols>
  <sheetData>
    <row r="1" spans="1:9" s="2" customFormat="1" ht="15">
      <c r="A1" s="33"/>
      <c r="B1" s="34"/>
      <c r="C1" s="35"/>
      <c r="D1" s="36"/>
      <c r="E1" s="37"/>
      <c r="F1" s="18"/>
      <c r="G1" s="18"/>
      <c r="H1" s="18"/>
      <c r="I1" s="19"/>
    </row>
    <row r="2" spans="1:9" s="2" customFormat="1" ht="15">
      <c r="A2" s="38"/>
      <c r="B2" s="39"/>
      <c r="C2" s="40"/>
      <c r="D2" s="41"/>
      <c r="E2" s="42"/>
      <c r="F2" s="10"/>
      <c r="G2" s="10"/>
      <c r="H2" s="10"/>
      <c r="I2" s="14"/>
    </row>
    <row r="3" spans="1:9" s="2" customFormat="1" ht="15">
      <c r="A3" s="38"/>
      <c r="B3" s="39"/>
      <c r="C3" s="40"/>
      <c r="D3" s="41"/>
      <c r="E3" s="42"/>
      <c r="F3" s="10"/>
      <c r="G3" s="10"/>
      <c r="H3" s="10"/>
      <c r="I3" s="14"/>
    </row>
    <row r="4" spans="1:9" s="2" customFormat="1" ht="21" customHeight="1">
      <c r="A4" s="38"/>
      <c r="B4" s="39"/>
      <c r="C4" s="114" t="s">
        <v>117</v>
      </c>
      <c r="D4" s="114"/>
      <c r="E4" s="114"/>
      <c r="F4" s="114"/>
      <c r="G4" s="114"/>
      <c r="H4" s="10"/>
      <c r="I4" s="14"/>
    </row>
    <row r="5" spans="1:9" s="2" customFormat="1" ht="15">
      <c r="A5" s="38"/>
      <c r="B5" s="39"/>
      <c r="C5" s="40"/>
      <c r="D5" s="41"/>
      <c r="E5" s="42"/>
      <c r="F5" s="10"/>
      <c r="G5" s="10"/>
      <c r="H5" s="10"/>
      <c r="I5" s="14"/>
    </row>
    <row r="6" spans="1:9" s="2" customFormat="1" ht="15">
      <c r="A6" s="38"/>
      <c r="B6" s="39"/>
      <c r="C6" s="40"/>
      <c r="D6" s="41"/>
      <c r="E6" s="43" t="s">
        <v>123</v>
      </c>
      <c r="F6" s="10"/>
      <c r="G6" s="10"/>
      <c r="H6" s="10"/>
      <c r="I6" s="14"/>
    </row>
    <row r="7" spans="1:9" s="2" customFormat="1" ht="15.75" customHeight="1">
      <c r="A7" s="38"/>
      <c r="B7" s="39"/>
      <c r="C7" s="44"/>
      <c r="D7" s="44"/>
      <c r="E7" s="45" t="s">
        <v>77</v>
      </c>
      <c r="F7" s="31"/>
      <c r="G7" s="31"/>
      <c r="H7" s="31"/>
      <c r="I7" s="32"/>
    </row>
    <row r="8" spans="1:9" s="2" customFormat="1" ht="15">
      <c r="A8" s="38"/>
      <c r="B8" s="39"/>
      <c r="C8" s="40"/>
      <c r="D8" s="41"/>
      <c r="E8" s="46"/>
      <c r="F8" s="10"/>
      <c r="G8" s="10"/>
      <c r="H8" s="10"/>
      <c r="I8" s="14"/>
    </row>
    <row r="9" spans="1:9" s="2" customFormat="1" ht="15">
      <c r="A9" s="47"/>
      <c r="B9" s="48"/>
      <c r="C9" s="49"/>
      <c r="D9" s="50"/>
      <c r="E9" s="51"/>
      <c r="F9" s="21"/>
      <c r="G9" s="21"/>
      <c r="H9" s="21"/>
      <c r="I9" s="22"/>
    </row>
    <row r="10" spans="1:9" s="2" customFormat="1" ht="12">
      <c r="A10" s="31"/>
      <c r="B10" s="31"/>
      <c r="C10" s="31"/>
      <c r="D10" s="31"/>
      <c r="E10" s="31"/>
      <c r="F10" s="31"/>
      <c r="G10" s="31"/>
      <c r="H10" s="31"/>
      <c r="I10" s="31"/>
    </row>
    <row r="11" spans="1:9" s="2" customFormat="1" ht="12">
      <c r="A11" s="31"/>
      <c r="B11" s="31"/>
      <c r="C11" s="31"/>
      <c r="D11" s="31"/>
      <c r="E11" s="31"/>
      <c r="F11" s="31"/>
      <c r="G11" s="31"/>
      <c r="H11" s="31"/>
      <c r="I11" s="31"/>
    </row>
    <row r="12" spans="1:9" s="2" customFormat="1" ht="12">
      <c r="A12" s="31"/>
      <c r="B12" s="117" t="s">
        <v>91</v>
      </c>
      <c r="C12" s="117"/>
      <c r="D12" s="117"/>
      <c r="E12" s="117"/>
      <c r="F12" s="31"/>
      <c r="G12" s="31"/>
      <c r="H12" s="31"/>
      <c r="I12" s="31"/>
    </row>
    <row r="13" spans="1:9" s="2" customFormat="1" ht="12">
      <c r="A13" s="31"/>
      <c r="B13" s="79"/>
      <c r="C13" s="79"/>
      <c r="D13" s="79"/>
      <c r="E13" s="79"/>
      <c r="F13" s="31"/>
      <c r="G13" s="31"/>
      <c r="H13" s="31"/>
      <c r="I13" s="31"/>
    </row>
    <row r="14" spans="1:9" s="2" customFormat="1" ht="18">
      <c r="A14" s="31"/>
      <c r="B14" s="81" t="s">
        <v>98</v>
      </c>
      <c r="C14" s="79"/>
      <c r="D14" s="79"/>
      <c r="E14" s="10"/>
      <c r="F14" s="31"/>
      <c r="G14" s="31"/>
      <c r="H14" s="31"/>
      <c r="I14" s="31"/>
    </row>
    <row r="15" spans="1:9" s="2" customFormat="1" ht="12">
      <c r="A15" s="31"/>
      <c r="B15" s="79"/>
      <c r="C15" s="79"/>
      <c r="D15" s="79"/>
      <c r="E15" s="79"/>
      <c r="F15" s="31"/>
      <c r="G15" s="31"/>
      <c r="H15" s="31"/>
      <c r="I15" s="31"/>
    </row>
    <row r="16" spans="1:9" s="2" customFormat="1" ht="15">
      <c r="A16" s="31"/>
      <c r="B16" s="80" t="s">
        <v>92</v>
      </c>
      <c r="C16" s="79"/>
      <c r="D16" s="79"/>
      <c r="E16" s="80" t="s">
        <v>100</v>
      </c>
      <c r="F16" s="10"/>
      <c r="G16" s="10"/>
      <c r="H16" s="10"/>
      <c r="I16" s="31"/>
    </row>
    <row r="17" spans="1:9" s="2" customFormat="1" ht="12">
      <c r="A17" s="31"/>
      <c r="B17" s="63" t="s">
        <v>39</v>
      </c>
      <c r="C17" s="83">
        <f>'2. Data collection'!E15*'2. Data collection'!L26</f>
        <v>5700000</v>
      </c>
      <c r="D17" s="79"/>
      <c r="E17" s="63" t="s">
        <v>62</v>
      </c>
      <c r="F17" s="84">
        <f>'2. Data collection'!E15</f>
        <v>19000</v>
      </c>
      <c r="G17" s="10"/>
      <c r="H17" s="10"/>
      <c r="I17" s="31"/>
    </row>
    <row r="18" spans="1:9" s="2" customFormat="1" ht="12">
      <c r="A18" s="31"/>
      <c r="B18" s="63" t="s">
        <v>40</v>
      </c>
      <c r="C18" s="83">
        <f>'2. Data collection'!E19*'2. Data collection'!L37</f>
        <v>187500</v>
      </c>
      <c r="D18" s="79"/>
      <c r="E18" s="85" t="s">
        <v>63</v>
      </c>
      <c r="F18" s="86">
        <f>C53/F17</f>
        <v>305.7006578947368</v>
      </c>
      <c r="G18" s="10"/>
      <c r="H18" s="10"/>
      <c r="I18" s="31"/>
    </row>
    <row r="19" spans="1:9" s="2" customFormat="1" ht="12">
      <c r="A19" s="31"/>
      <c r="B19" s="63" t="s">
        <v>41</v>
      </c>
      <c r="C19" s="83">
        <f>'2. Data collection'!E17*'2. Data collection'!L32</f>
        <v>150000</v>
      </c>
      <c r="D19" s="79"/>
      <c r="E19" s="63" t="s">
        <v>64</v>
      </c>
      <c r="F19" s="84">
        <f>365*24*'2. Data collection'!E15</f>
        <v>166440000</v>
      </c>
      <c r="G19" s="10"/>
      <c r="H19" s="10"/>
      <c r="I19" s="31"/>
    </row>
    <row r="20" spans="1:9" s="2" customFormat="1" ht="12">
      <c r="A20" s="31"/>
      <c r="B20" s="85" t="s">
        <v>94</v>
      </c>
      <c r="C20" s="83">
        <f>C19+C18+C17</f>
        <v>6037500</v>
      </c>
      <c r="D20" s="79"/>
      <c r="E20" s="63" t="s">
        <v>65</v>
      </c>
      <c r="F20" s="84">
        <f>'2. Data collection'!E21*720</f>
        <v>144000000</v>
      </c>
      <c r="G20" s="10"/>
      <c r="H20" s="10"/>
      <c r="I20" s="31"/>
    </row>
    <row r="21" spans="1:9" s="2" customFormat="1" ht="12">
      <c r="A21" s="31"/>
      <c r="B21" s="63" t="s">
        <v>42</v>
      </c>
      <c r="C21" s="83">
        <f>C20*'2. Data collection'!L48/100</f>
        <v>1207500</v>
      </c>
      <c r="D21" s="79"/>
      <c r="E21" s="63" t="s">
        <v>66</v>
      </c>
      <c r="F21" s="87">
        <f>F20/F19</f>
        <v>0.8651766402307137</v>
      </c>
      <c r="G21" s="10"/>
      <c r="H21" s="10"/>
      <c r="I21" s="31"/>
    </row>
    <row r="22" spans="1:9" s="2" customFormat="1" ht="12">
      <c r="A22" s="31"/>
      <c r="B22" s="63" t="s">
        <v>43</v>
      </c>
      <c r="C22" s="83">
        <f>C20*'2. Data collection'!L53/100</f>
        <v>452812.5</v>
      </c>
      <c r="D22" s="79"/>
      <c r="E22" s="63" t="s">
        <v>67</v>
      </c>
      <c r="F22" s="88">
        <f>F18/(365*24*F21)</f>
        <v>0.04033550347222222</v>
      </c>
      <c r="G22" s="10"/>
      <c r="H22" s="10"/>
      <c r="I22" s="31"/>
    </row>
    <row r="23" spans="1:9" s="2" customFormat="1" ht="12">
      <c r="A23" s="31"/>
      <c r="B23" s="63" t="s">
        <v>44</v>
      </c>
      <c r="C23" s="83">
        <f>C20*'2. Data collection'!L58/100</f>
        <v>452812.5</v>
      </c>
      <c r="D23" s="79"/>
      <c r="E23" s="85"/>
      <c r="F23" s="89"/>
      <c r="G23" s="10"/>
      <c r="H23" s="10"/>
      <c r="I23" s="31"/>
    </row>
    <row r="24" spans="1:9" s="2" customFormat="1" ht="12">
      <c r="A24" s="31"/>
      <c r="B24" s="85" t="s">
        <v>95</v>
      </c>
      <c r="C24" s="83">
        <f>SUM(C20:C23)</f>
        <v>8150625</v>
      </c>
      <c r="D24" s="79"/>
      <c r="E24" s="63"/>
      <c r="F24" s="88"/>
      <c r="G24" s="10"/>
      <c r="H24" s="10"/>
      <c r="I24" s="31"/>
    </row>
    <row r="25" spans="1:9" s="2" customFormat="1" ht="12">
      <c r="A25" s="31"/>
      <c r="B25" s="79"/>
      <c r="C25" s="79"/>
      <c r="D25" s="79"/>
      <c r="E25" s="10"/>
      <c r="F25" s="10"/>
      <c r="G25" s="10"/>
      <c r="H25" s="10"/>
      <c r="I25" s="31"/>
    </row>
    <row r="26" spans="1:9" s="2" customFormat="1" ht="12">
      <c r="A26" s="31"/>
      <c r="B26" s="79"/>
      <c r="C26" s="79"/>
      <c r="D26" s="79"/>
      <c r="E26" s="10"/>
      <c r="F26" s="10"/>
      <c r="G26" s="10"/>
      <c r="H26" s="10"/>
      <c r="I26" s="31"/>
    </row>
    <row r="27" spans="1:9" s="2" customFormat="1" ht="15">
      <c r="A27" s="31"/>
      <c r="B27" s="80" t="s">
        <v>93</v>
      </c>
      <c r="C27" s="31"/>
      <c r="D27" s="31"/>
      <c r="E27" s="80" t="s">
        <v>68</v>
      </c>
      <c r="F27" s="84"/>
      <c r="G27" s="10"/>
      <c r="H27" s="10"/>
      <c r="I27" s="31"/>
    </row>
    <row r="28" spans="1:9" s="2" customFormat="1" ht="12">
      <c r="A28" s="31"/>
      <c r="B28" s="63" t="s">
        <v>45</v>
      </c>
      <c r="C28" s="90">
        <f>C17/'2. Data collection'!E39</f>
        <v>1140000</v>
      </c>
      <c r="D28" s="31"/>
      <c r="E28" s="85" t="s">
        <v>51</v>
      </c>
      <c r="F28" s="84">
        <f>C34</f>
        <v>1630125</v>
      </c>
      <c r="G28" s="10"/>
      <c r="H28" s="10"/>
      <c r="I28" s="31"/>
    </row>
    <row r="29" spans="1:9" s="2" customFormat="1" ht="12">
      <c r="A29" s="31"/>
      <c r="B29" s="63" t="s">
        <v>46</v>
      </c>
      <c r="C29" s="90">
        <f>C18/'2. Data collection'!E43</f>
        <v>37500</v>
      </c>
      <c r="D29" s="31"/>
      <c r="E29" s="63" t="s">
        <v>54</v>
      </c>
      <c r="F29" s="84">
        <f aca="true" t="shared" si="0" ref="F29:F34">C39</f>
        <v>513187.50000000006</v>
      </c>
      <c r="G29" s="10"/>
      <c r="H29" s="10"/>
      <c r="I29" s="31"/>
    </row>
    <row r="30" spans="1:9" s="2" customFormat="1" ht="12">
      <c r="A30" s="31"/>
      <c r="B30" s="63" t="s">
        <v>47</v>
      </c>
      <c r="C30" s="90">
        <f>'3. Results'!C19/'2. Data collection'!E41</f>
        <v>30000</v>
      </c>
      <c r="D30" s="31"/>
      <c r="E30" s="63" t="s">
        <v>55</v>
      </c>
      <c r="F30" s="84">
        <f t="shared" si="0"/>
        <v>2800000</v>
      </c>
      <c r="G30" s="10"/>
      <c r="H30" s="10"/>
      <c r="I30" s="31"/>
    </row>
    <row r="31" spans="1:9" s="2" customFormat="1" ht="12">
      <c r="A31" s="31"/>
      <c r="B31" s="63" t="s">
        <v>48</v>
      </c>
      <c r="C31" s="90">
        <f>C21/'2. Data collection'!E39</f>
        <v>241500</v>
      </c>
      <c r="D31" s="31"/>
      <c r="E31" s="63" t="s">
        <v>56</v>
      </c>
      <c r="F31" s="84">
        <f t="shared" si="0"/>
        <v>800000</v>
      </c>
      <c r="G31" s="10"/>
      <c r="H31" s="10"/>
      <c r="I31" s="31"/>
    </row>
    <row r="32" spans="1:9" s="2" customFormat="1" ht="12">
      <c r="A32" s="31"/>
      <c r="B32" s="63" t="s">
        <v>49</v>
      </c>
      <c r="C32" s="90">
        <f>'3. Results'!C22/'2. Data collection'!E39</f>
        <v>90562.5</v>
      </c>
      <c r="D32" s="31"/>
      <c r="E32" s="63" t="s">
        <v>57</v>
      </c>
      <c r="F32" s="84">
        <f t="shared" si="0"/>
        <v>15000</v>
      </c>
      <c r="G32" s="10"/>
      <c r="H32" s="10"/>
      <c r="I32" s="31"/>
    </row>
    <row r="33" spans="1:9" s="2" customFormat="1" ht="12">
      <c r="A33" s="31"/>
      <c r="B33" s="63" t="s">
        <v>50</v>
      </c>
      <c r="C33" s="90">
        <f>C23/'2. Data collection'!E39</f>
        <v>90562.5</v>
      </c>
      <c r="D33" s="31"/>
      <c r="E33" s="63" t="s">
        <v>58</v>
      </c>
      <c r="F33" s="84">
        <f t="shared" si="0"/>
        <v>50000</v>
      </c>
      <c r="G33" s="10"/>
      <c r="H33" s="10"/>
      <c r="I33" s="31"/>
    </row>
    <row r="34" spans="1:9" s="2" customFormat="1" ht="12">
      <c r="A34" s="31"/>
      <c r="B34" s="85" t="s">
        <v>51</v>
      </c>
      <c r="C34" s="90">
        <f>SUM(C28:C33)</f>
        <v>1630125</v>
      </c>
      <c r="D34" s="31"/>
      <c r="E34" s="63" t="s">
        <v>59</v>
      </c>
      <c r="F34" s="84">
        <f t="shared" si="0"/>
        <v>0</v>
      </c>
      <c r="G34" s="10"/>
      <c r="H34" s="10"/>
      <c r="I34" s="31"/>
    </row>
    <row r="35" spans="1:9" s="2" customFormat="1" ht="12">
      <c r="A35" s="31"/>
      <c r="B35" s="79"/>
      <c r="C35" s="31"/>
      <c r="D35" s="31"/>
      <c r="E35" s="85" t="s">
        <v>60</v>
      </c>
      <c r="F35" s="84">
        <f>SUM(F29:F34)</f>
        <v>4178187.5</v>
      </c>
      <c r="G35" s="10"/>
      <c r="H35" s="10"/>
      <c r="I35" s="31"/>
    </row>
    <row r="36" spans="1:9" s="2" customFormat="1" ht="12">
      <c r="A36" s="31"/>
      <c r="B36" s="79"/>
      <c r="C36" s="31"/>
      <c r="D36" s="31"/>
      <c r="E36" s="31"/>
      <c r="F36" s="10"/>
      <c r="G36" s="10"/>
      <c r="H36" s="10"/>
      <c r="I36" s="31"/>
    </row>
    <row r="37" spans="1:9" s="2" customFormat="1" ht="12">
      <c r="A37" s="31"/>
      <c r="B37" s="79"/>
      <c r="C37" s="31"/>
      <c r="D37" s="31"/>
      <c r="E37" s="31"/>
      <c r="F37" s="10"/>
      <c r="G37" s="10"/>
      <c r="H37" s="10"/>
      <c r="I37" s="31"/>
    </row>
    <row r="38" spans="1:9" s="2" customFormat="1" ht="15">
      <c r="A38" s="31"/>
      <c r="B38" s="80" t="s">
        <v>96</v>
      </c>
      <c r="C38" s="31"/>
      <c r="D38" s="31"/>
      <c r="E38" s="80" t="s">
        <v>101</v>
      </c>
      <c r="F38" s="84"/>
      <c r="G38" s="10"/>
      <c r="H38" s="10"/>
      <c r="I38" s="31"/>
    </row>
    <row r="39" spans="1:11" s="2" customFormat="1" ht="12">
      <c r="A39" s="31"/>
      <c r="B39" s="63" t="s">
        <v>54</v>
      </c>
      <c r="C39" s="109">
        <f>'2. Data collection'!L63/100*'3. Results'!C20</f>
        <v>513187.50000000006</v>
      </c>
      <c r="D39" s="10"/>
      <c r="E39" s="85" t="s">
        <v>51</v>
      </c>
      <c r="F39" s="91">
        <f>C34/C53</f>
        <v>0.28065380435367415</v>
      </c>
      <c r="G39" s="10"/>
      <c r="H39" s="10"/>
      <c r="I39" s="31"/>
      <c r="K39" s="82"/>
    </row>
    <row r="40" spans="1:9" s="2" customFormat="1" ht="12">
      <c r="A40" s="31"/>
      <c r="B40" s="63" t="s">
        <v>55</v>
      </c>
      <c r="C40" s="109">
        <f>'2. Data collection'!E68*'2. Data collection'!E65</f>
        <v>2800000</v>
      </c>
      <c r="D40" s="63"/>
      <c r="E40" s="63" t="s">
        <v>54</v>
      </c>
      <c r="F40" s="91">
        <f>F29/C53</f>
        <v>0.0883539754446752</v>
      </c>
      <c r="G40" s="10"/>
      <c r="H40" s="10"/>
      <c r="I40" s="31"/>
    </row>
    <row r="41" spans="1:9" s="2" customFormat="1" ht="12">
      <c r="A41" s="31"/>
      <c r="B41" s="63" t="s">
        <v>56</v>
      </c>
      <c r="C41" s="109">
        <f>'2. Data collection'!E72*'3. Results'!C50*1000</f>
        <v>800000</v>
      </c>
      <c r="D41" s="63"/>
      <c r="E41" s="63" t="s">
        <v>55</v>
      </c>
      <c r="F41" s="91">
        <f>F30/C53</f>
        <v>0.4820677262113566</v>
      </c>
      <c r="G41" s="31"/>
      <c r="H41" s="31"/>
      <c r="I41" s="31"/>
    </row>
    <row r="42" spans="1:9" s="2" customFormat="1" ht="12">
      <c r="A42" s="31"/>
      <c r="B42" s="63" t="s">
        <v>57</v>
      </c>
      <c r="C42" s="109">
        <f>C49*'2. Data collection'!E70</f>
        <v>15000</v>
      </c>
      <c r="D42" s="63"/>
      <c r="E42" s="63" t="s">
        <v>56</v>
      </c>
      <c r="F42" s="91">
        <f>F31/C53</f>
        <v>0.1377336360603876</v>
      </c>
      <c r="G42" s="31"/>
      <c r="H42" s="31"/>
      <c r="I42" s="31"/>
    </row>
    <row r="43" spans="1:9" s="2" customFormat="1" ht="12">
      <c r="A43" s="31"/>
      <c r="B43" s="63" t="s">
        <v>58</v>
      </c>
      <c r="C43" s="109">
        <f>'2. Data collection'!E74</f>
        <v>50000</v>
      </c>
      <c r="D43" s="63"/>
      <c r="E43" s="63" t="s">
        <v>57</v>
      </c>
      <c r="F43" s="91">
        <f>F32/C53</f>
        <v>0.0025825056761322675</v>
      </c>
      <c r="G43" s="31"/>
      <c r="H43" s="31"/>
      <c r="I43" s="31"/>
    </row>
    <row r="44" spans="1:9" ht="12">
      <c r="A44" s="63"/>
      <c r="B44" s="63" t="s">
        <v>59</v>
      </c>
      <c r="C44" s="109">
        <f>'2. Data collection'!E76</f>
        <v>0</v>
      </c>
      <c r="D44" s="63"/>
      <c r="E44" s="63" t="s">
        <v>58</v>
      </c>
      <c r="F44" s="91">
        <f>F33/C53</f>
        <v>0.008608352253774225</v>
      </c>
      <c r="G44" s="63"/>
      <c r="H44" s="63"/>
      <c r="I44" s="63"/>
    </row>
    <row r="45" spans="1:9" ht="12">
      <c r="A45" s="63"/>
      <c r="B45" s="85" t="s">
        <v>60</v>
      </c>
      <c r="C45" s="109">
        <f>SUM(C39:C44)</f>
        <v>4178187.5</v>
      </c>
      <c r="D45" s="63"/>
      <c r="E45" s="63" t="s">
        <v>59</v>
      </c>
      <c r="F45" s="91">
        <f>F34/C53</f>
        <v>0</v>
      </c>
      <c r="G45" s="63"/>
      <c r="H45" s="63"/>
      <c r="I45" s="63"/>
    </row>
    <row r="46" spans="1:9" ht="12">
      <c r="A46" s="63"/>
      <c r="B46" s="79"/>
      <c r="C46" s="31"/>
      <c r="D46" s="31"/>
      <c r="E46" s="31"/>
      <c r="F46" s="63"/>
      <c r="G46" s="63"/>
      <c r="H46" s="63"/>
      <c r="I46" s="63"/>
    </row>
    <row r="47" spans="1:9" ht="12">
      <c r="A47" s="63"/>
      <c r="B47" s="79"/>
      <c r="C47" s="31"/>
      <c r="D47" s="31"/>
      <c r="E47" s="31"/>
      <c r="F47" s="63"/>
      <c r="G47" s="63"/>
      <c r="H47" s="63"/>
      <c r="I47" s="63"/>
    </row>
    <row r="48" spans="1:9" ht="15">
      <c r="A48" s="63"/>
      <c r="B48" s="80" t="s">
        <v>97</v>
      </c>
      <c r="C48" s="31"/>
      <c r="D48" s="31"/>
      <c r="E48" s="80" t="s">
        <v>69</v>
      </c>
      <c r="F48" s="84"/>
      <c r="G48" s="63"/>
      <c r="H48" s="63"/>
      <c r="I48" s="63"/>
    </row>
    <row r="49" spans="1:9" ht="12">
      <c r="A49" s="63"/>
      <c r="B49" s="63" t="s">
        <v>52</v>
      </c>
      <c r="C49" s="84">
        <f>'2. Data collection'!E78</f>
        <v>100</v>
      </c>
      <c r="D49" s="31"/>
      <c r="E49" s="63" t="s">
        <v>70</v>
      </c>
      <c r="F49" s="92">
        <f>'2. Data collection'!E65/'2. Data collection'!E15*1000</f>
        <v>1.8421052631578947</v>
      </c>
      <c r="G49" s="63"/>
      <c r="H49" s="63"/>
      <c r="I49" s="63"/>
    </row>
    <row r="50" spans="1:9" ht="12">
      <c r="A50" s="63"/>
      <c r="B50" s="63" t="s">
        <v>53</v>
      </c>
      <c r="C50" s="112">
        <f>'2. Data collection'!E80</f>
        <v>0.1</v>
      </c>
      <c r="D50" s="31"/>
      <c r="E50" s="63" t="s">
        <v>71</v>
      </c>
      <c r="F50" s="93">
        <f>'2. Data collection'!E70/'2. Data collection'!E15*1000</f>
        <v>7.894736842105264</v>
      </c>
      <c r="G50" s="63"/>
      <c r="H50" s="63"/>
      <c r="I50" s="63"/>
    </row>
    <row r="51" spans="1:9" ht="12">
      <c r="A51" s="63"/>
      <c r="B51" s="79"/>
      <c r="C51" s="31"/>
      <c r="D51" s="31"/>
      <c r="E51" s="94" t="s">
        <v>72</v>
      </c>
      <c r="F51" s="95">
        <f>'2. Data collection'!E72/'2. Data collection'!E15*1000</f>
        <v>421.05263157894734</v>
      </c>
      <c r="G51" s="63"/>
      <c r="H51" s="63"/>
      <c r="I51" s="63"/>
    </row>
    <row r="52" spans="1:9" ht="15">
      <c r="A52" s="63"/>
      <c r="B52" s="80" t="s">
        <v>99</v>
      </c>
      <c r="C52" s="84"/>
      <c r="D52" s="63"/>
      <c r="E52" s="63" t="s">
        <v>73</v>
      </c>
      <c r="F52" s="91">
        <f>C45/C53</f>
        <v>0.7193461956463258</v>
      </c>
      <c r="G52" s="63"/>
      <c r="H52" s="63"/>
      <c r="I52" s="63"/>
    </row>
    <row r="53" spans="1:9" ht="12">
      <c r="A53" s="63"/>
      <c r="B53" s="85" t="s">
        <v>61</v>
      </c>
      <c r="C53" s="84">
        <f>C45+C34</f>
        <v>5808312.5</v>
      </c>
      <c r="D53" s="63"/>
      <c r="E53" s="63" t="s">
        <v>74</v>
      </c>
      <c r="F53" s="91">
        <f>C34/C53</f>
        <v>0.28065380435367415</v>
      </c>
      <c r="G53" s="63"/>
      <c r="H53" s="63"/>
      <c r="I53" s="63"/>
    </row>
    <row r="54" spans="1:9" ht="12">
      <c r="A54" s="63"/>
      <c r="B54" s="63"/>
      <c r="C54" s="63"/>
      <c r="D54" s="63"/>
      <c r="E54" s="94"/>
      <c r="F54" s="91"/>
      <c r="G54" s="63"/>
      <c r="H54" s="63"/>
      <c r="I54" s="63"/>
    </row>
    <row r="55" spans="1:9" ht="12">
      <c r="A55" s="63"/>
      <c r="B55" s="63"/>
      <c r="C55" s="63"/>
      <c r="D55" s="63"/>
      <c r="E55" s="94"/>
      <c r="F55" s="91"/>
      <c r="G55" s="63"/>
      <c r="H55" s="63"/>
      <c r="I55" s="63"/>
    </row>
    <row r="56" spans="1:9" ht="12">
      <c r="A56" s="63"/>
      <c r="B56" s="63"/>
      <c r="C56" s="63"/>
      <c r="D56" s="63"/>
      <c r="G56" s="63"/>
      <c r="H56" s="63"/>
      <c r="I56" s="63"/>
    </row>
    <row r="57" spans="1:9" ht="12">
      <c r="A57" s="63"/>
      <c r="B57" s="63"/>
      <c r="C57" s="63"/>
      <c r="D57" s="63"/>
      <c r="E57" s="63"/>
      <c r="F57" s="63"/>
      <c r="G57" s="63"/>
      <c r="H57" s="63"/>
      <c r="I57" s="63"/>
    </row>
    <row r="60" spans="2:3" ht="12">
      <c r="B60" s="1"/>
      <c r="C60" s="5"/>
    </row>
    <row r="62" ht="12">
      <c r="C62" s="5"/>
    </row>
    <row r="74" ht="12">
      <c r="C74" s="5"/>
    </row>
    <row r="84" ht="12">
      <c r="C84" s="5"/>
    </row>
    <row r="103" spans="2:3" ht="12">
      <c r="B103" s="1"/>
      <c r="C103" s="5"/>
    </row>
    <row r="104" spans="2:3" ht="12">
      <c r="B104" t="s">
        <v>75</v>
      </c>
      <c r="C104" s="9" t="e">
        <f>'2. Data collection'!#REF!/'2. Data collection'!#REF!</f>
        <v>#REF!</v>
      </c>
    </row>
    <row r="105" spans="2:3" ht="12">
      <c r="B105" t="s">
        <v>76</v>
      </c>
      <c r="C105" s="8" t="e">
        <f>'2. Data collection'!#REF!</f>
        <v>#REF!</v>
      </c>
    </row>
  </sheetData>
  <sheetProtection/>
  <mergeCells count="2">
    <mergeCell ref="C4:G4"/>
    <mergeCell ref="B12:E12"/>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Matti Heikkurinen</cp:lastModifiedBy>
  <cp:lastPrinted>2012-08-31T17:35:24Z</cp:lastPrinted>
  <dcterms:created xsi:type="dcterms:W3CDTF">2012-06-30T16:04:52Z</dcterms:created>
  <dcterms:modified xsi:type="dcterms:W3CDTF">2013-03-31T19:37:23Z</dcterms:modified>
  <cp:category/>
  <cp:version/>
  <cp:contentType/>
  <cp:contentStatus/>
</cp:coreProperties>
</file>